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groting" sheetId="1" r:id="rId4"/>
  </sheets>
  <definedNames/>
  <calcPr/>
  <extLst>
    <ext uri="GoogleSheetsCustomDataVersion2">
      <go:sheetsCustomData xmlns:go="http://customooxmlschemas.google.com/" r:id="rId5" roundtripDataChecksum="eMVHxnTkl0lTYmmoRsHkZuVXE3d7Qi8wsuGVaj44rUU="/>
    </ext>
  </extLst>
</workbook>
</file>

<file path=xl/sharedStrings.xml><?xml version="1.0" encoding="utf-8"?>
<sst xmlns="http://schemas.openxmlformats.org/spreadsheetml/2006/main" count="271" uniqueCount="143">
  <si>
    <t>Begroting SDVN Dance Fever 2025-2026</t>
  </si>
  <si>
    <t>Kosten</t>
  </si>
  <si>
    <t xml:space="preserve">    Opbrengsten</t>
  </si>
  <si>
    <t>Begroting 21/22</t>
  </si>
  <si>
    <t>Resultaat 21/22</t>
  </si>
  <si>
    <t>Begroting 22/23</t>
  </si>
  <si>
    <t>Resultaat 22/23</t>
  </si>
  <si>
    <t>Begroting 23/24</t>
  </si>
  <si>
    <t>Resultaat 23/24</t>
  </si>
  <si>
    <t>Begroting 24/25</t>
  </si>
  <si>
    <t>Resultaat 24/25</t>
  </si>
  <si>
    <t>Begroting 25/26</t>
  </si>
  <si>
    <t>Verschil (t.o.v Begroting 24/25)</t>
  </si>
  <si>
    <t>.</t>
  </si>
  <si>
    <t>Verschil (t.o.v. begroting 24/25)</t>
  </si>
  <si>
    <t>Algemene verenigingskosten</t>
  </si>
  <si>
    <t>1000</t>
  </si>
  <si>
    <t>Opbrengsten</t>
  </si>
  <si>
    <t>Kantoorkosten</t>
  </si>
  <si>
    <t>Contributie</t>
  </si>
  <si>
    <t>Abonnementen</t>
  </si>
  <si>
    <t>Lesgeld</t>
  </si>
  <si>
    <t>Bankkosten</t>
  </si>
  <si>
    <t>Subsidie</t>
  </si>
  <si>
    <t>Kantoorartikelen</t>
  </si>
  <si>
    <t>Rente</t>
  </si>
  <si>
    <t>Printkosten</t>
  </si>
  <si>
    <t>Sponsoring</t>
  </si>
  <si>
    <t>Verzekeringen</t>
  </si>
  <si>
    <t>Workshops</t>
  </si>
  <si>
    <t>Bestuurskosten</t>
  </si>
  <si>
    <t>Demonstraties</t>
  </si>
  <si>
    <t>Bestuursactiviteitenpot</t>
  </si>
  <si>
    <t>RSC Geld regelingen</t>
  </si>
  <si>
    <t>xxx</t>
  </si>
  <si>
    <t>Bestuursbedankje</t>
  </si>
  <si>
    <t>Niet Gebruikte Uren Regeling</t>
  </si>
  <si>
    <t>Bestuurskleding</t>
  </si>
  <si>
    <t>Zwangerschapsverlof Regeling</t>
  </si>
  <si>
    <t>Bestuurswerving</t>
  </si>
  <si>
    <t>4de les regeling</t>
  </si>
  <si>
    <t>Relatiekosten</t>
  </si>
  <si>
    <t>Ouderschapsverlof Regeling</t>
  </si>
  <si>
    <t>Actieve ledenuitje</t>
  </si>
  <si>
    <t>Resultaat</t>
  </si>
  <si>
    <t>Algemene Ledenvergadering</t>
  </si>
  <si>
    <t>Bedankjes</t>
  </si>
  <si>
    <t>Commissiehoofdenoverleg</t>
  </si>
  <si>
    <t>Constitutieborrel</t>
  </si>
  <si>
    <t>Dansgroepenuitje</t>
  </si>
  <si>
    <t>D-toernooi</t>
  </si>
  <si>
    <t>Lidmaatschappen</t>
  </si>
  <si>
    <t>Ideeënpotje</t>
  </si>
  <si>
    <t>RAGweek</t>
  </si>
  <si>
    <t>Verjaardagskaarten docenten</t>
  </si>
  <si>
    <t>Verrassingen voor leden</t>
  </si>
  <si>
    <t>Verklaring Omtrent Gedrag</t>
  </si>
  <si>
    <t>Lid van Verdienste</t>
  </si>
  <si>
    <t>Serious Request</t>
  </si>
  <si>
    <t>Beloningen voor puntensysteem</t>
  </si>
  <si>
    <t>Duurzaamheid</t>
  </si>
  <si>
    <t>Ledenkleding</t>
  </si>
  <si>
    <t xml:space="preserve">Pasmodellen </t>
  </si>
  <si>
    <t>Bijdrage ledenkleding</t>
  </si>
  <si>
    <t>Bijdrage merchandise</t>
  </si>
  <si>
    <t>Commissies</t>
  </si>
  <si>
    <t>AcCo</t>
  </si>
  <si>
    <t>BataCie</t>
  </si>
  <si>
    <t>BoCo</t>
  </si>
  <si>
    <t>DansCie</t>
  </si>
  <si>
    <t>FeesCie</t>
  </si>
  <si>
    <t>GalaCie</t>
  </si>
  <si>
    <t>IntroCie</t>
  </si>
  <si>
    <t>LustrumCie</t>
  </si>
  <si>
    <t>NSK-Cie</t>
  </si>
  <si>
    <t>OpCie</t>
  </si>
  <si>
    <t>PR-Cie</t>
  </si>
  <si>
    <t>PublicaCie</t>
  </si>
  <si>
    <t>TeammatchCie</t>
  </si>
  <si>
    <t>WebCie</t>
  </si>
  <si>
    <t>WeekendCie</t>
  </si>
  <si>
    <t>Feverpot</t>
  </si>
  <si>
    <t>Commissiewerving</t>
  </si>
  <si>
    <t>Commissieshirts</t>
  </si>
  <si>
    <t>Commissie-uitje</t>
  </si>
  <si>
    <t>WorkshopCie</t>
  </si>
  <si>
    <t>Docentvergoedingen</t>
  </si>
  <si>
    <t>Modern-Jazz</t>
  </si>
  <si>
    <t>Modern-Jazz D</t>
  </si>
  <si>
    <t>Modern-Jazz C</t>
  </si>
  <si>
    <t>Modern-Jazz B</t>
  </si>
  <si>
    <t>Modern-Jazz A</t>
  </si>
  <si>
    <t>Klassiek Ballet</t>
  </si>
  <si>
    <t>Klassiek Ballet D</t>
  </si>
  <si>
    <t>Klassiek Ballet B/C</t>
  </si>
  <si>
    <t>Klassiek Ballet A</t>
  </si>
  <si>
    <t>Klassiek Ballet Spitzen</t>
  </si>
  <si>
    <t>Stijldansen</t>
  </si>
  <si>
    <t>Stijldansen D</t>
  </si>
  <si>
    <t>Stijldansen C</t>
  </si>
  <si>
    <t>Stijldansen B</t>
  </si>
  <si>
    <t>Stijldansen A</t>
  </si>
  <si>
    <t>Stijldansen Topklasse</t>
  </si>
  <si>
    <t>Stijldansen Lecture</t>
  </si>
  <si>
    <t>Stijldansen Vrije training</t>
  </si>
  <si>
    <t>Hiphop</t>
  </si>
  <si>
    <t>Hiphop D</t>
  </si>
  <si>
    <t>Hiphop C</t>
  </si>
  <si>
    <t>Hiphop B</t>
  </si>
  <si>
    <t>Hiphop A</t>
  </si>
  <si>
    <t>Hiphop Wedstrijdteam</t>
  </si>
  <si>
    <t>Showdance</t>
  </si>
  <si>
    <t>Showdance D</t>
  </si>
  <si>
    <t>Showdance C</t>
  </si>
  <si>
    <t>Showdance B</t>
  </si>
  <si>
    <t>Showdance A</t>
  </si>
  <si>
    <t>Showdance Demoteam</t>
  </si>
  <si>
    <t>Overige danskosten</t>
  </si>
  <si>
    <t>Wedstrijdelementen</t>
  </si>
  <si>
    <t>Inschrijfgeld podiumdanswedstrijden</t>
  </si>
  <si>
    <t>Inschrijfgeld stijldanstoernooien</t>
  </si>
  <si>
    <t>Teamcaptainpotje</t>
  </si>
  <si>
    <t>NSDW</t>
  </si>
  <si>
    <t>Kleding</t>
  </si>
  <si>
    <t>Kleding eindoptreden</t>
  </si>
  <si>
    <t>Kleding Demoteam</t>
  </si>
  <si>
    <t>Kleding Wedstrijdteam</t>
  </si>
  <si>
    <t>Universele boekingen</t>
  </si>
  <si>
    <t>Reserveringskosten</t>
  </si>
  <si>
    <t>Reservering Lustrum</t>
  </si>
  <si>
    <t>Reservering eindoptreden</t>
  </si>
  <si>
    <t>Reservering notaris</t>
  </si>
  <si>
    <t>Reservering WeekendCie</t>
  </si>
  <si>
    <t>Reservering IntroCie</t>
  </si>
  <si>
    <t>Reserering huisvesting</t>
  </si>
  <si>
    <t>Afschrijvingskosten</t>
  </si>
  <si>
    <t>Afschrijving Dance Fever Garderobe</t>
  </si>
  <si>
    <t>Afschrijving techniekboeken</t>
  </si>
  <si>
    <t>Muziekboxen 2020-2021</t>
  </si>
  <si>
    <t>Onvoorzien</t>
  </si>
  <si>
    <t>Totaal</t>
  </si>
  <si>
    <t xml:space="preserve"> &lt; controle ^</t>
  </si>
  <si>
    <t>&lt; controle ^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</si>
</sst>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&quot;€&quot;\ * #,##0.00_ ;_ &quot;€&quot;\ * \-#,##0.00_ ;_ &quot;€&quot;\ * &quot;-&quot;??_ ;_ @_ "/>
    <numFmt numFmtId="165" formatCode="_ [$€-2]\ * #,##0.00_ ;_ [$€-2]\ * \-#,##0.00_ ;_ [$€-2]\ * &quot;-&quot;??_ ;_ @_ "/>
    <numFmt numFmtId="166" formatCode="_([$€-2]* #,##0.00_);_([$€-2]* \(#,##0.00\);_([$€-2]* &quot;-&quot;??_);_(@_)"/>
    <numFmt numFmtId="167" formatCode="[$€-2]\ #,##0.00"/>
  </numFmts>
  <fonts count="18">
    <font>
      <sz val="10.0"/>
      <color rgb="FF000000"/>
      <name val="Arial"/>
      <scheme val="minor"/>
    </font>
    <font>
      <b/>
      <sz val="36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>
      <sz val="11.0"/>
      <color rgb="FFFFFFFF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0.0"/>
      <color rgb="FF000000"/>
      <name val="Calibri"/>
    </font>
    <font>
      <sz val="11.0"/>
      <color rgb="FF558635"/>
      <name val="Calibri"/>
    </font>
    <font>
      <sz val="10.0"/>
      <color rgb="FF000000"/>
      <name val="Arial"/>
    </font>
    <font>
      <sz val="10.0"/>
      <color rgb="FFFFFFFF"/>
      <name val="Arial"/>
    </font>
    <font>
      <sz val="11.0"/>
      <color theme="0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theme="0"/>
      <name val="Arial"/>
    </font>
    <font>
      <sz val="10.0"/>
      <color rgb="FFFFFFFF"/>
      <name val="Calibri"/>
    </font>
    <font>
      <color rgb="FFFFFFFF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558635"/>
        <bgColor rgb="FF558635"/>
      </patternFill>
    </fill>
    <fill>
      <patternFill patternType="solid">
        <fgColor rgb="FF70AD47"/>
        <bgColor rgb="FF70AD47"/>
      </patternFill>
    </fill>
    <fill>
      <patternFill patternType="solid">
        <fgColor rgb="FFB8F191"/>
        <bgColor rgb="FFB8F191"/>
      </patternFill>
    </fill>
    <fill>
      <patternFill patternType="solid">
        <fgColor theme="0"/>
        <bgColor theme="0"/>
      </patternFill>
    </fill>
  </fills>
  <borders count="14">
    <border/>
    <border>
      <left/>
      <right/>
      <bottom/>
    </border>
    <border>
      <left/>
      <right/>
      <top/>
      <bottom/>
    </border>
    <border>
      <left/>
      <right/>
      <top/>
    </border>
    <border>
      <left/>
      <top/>
      <bottom/>
    </border>
    <border>
      <left style="thin">
        <color rgb="FF558635"/>
      </left>
      <right style="thin">
        <color rgb="FF558635"/>
      </right>
      <top style="thin">
        <color rgb="FF558635"/>
      </top>
    </border>
    <border>
      <right style="thin">
        <color rgb="FF558635"/>
      </right>
      <top style="thin">
        <color rgb="FF558635"/>
      </top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right/>
      <top/>
    </border>
    <border>
      <left style="thin">
        <color rgb="FF558635"/>
      </left>
      <right style="thin">
        <color rgb="FF558635"/>
      </right>
    </border>
    <border>
      <left/>
      <bottom/>
    </border>
    <border>
      <left style="thin">
        <color rgb="FF558635"/>
      </left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horizontal="right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8" numFmtId="0" xfId="0" applyBorder="1" applyFont="1"/>
    <xf borderId="1" fillId="2" fontId="8" numFmtId="0" xfId="0" applyAlignment="1" applyBorder="1" applyFont="1">
      <alignment readingOrder="0"/>
    </xf>
    <xf borderId="1" fillId="0" fontId="9" numFmtId="0" xfId="0" applyAlignment="1" applyBorder="1" applyFont="1">
      <alignment horizontal="right"/>
    </xf>
    <xf borderId="1" fillId="2" fontId="10" numFmtId="0" xfId="0" applyBorder="1" applyFont="1"/>
    <xf borderId="1" fillId="2" fontId="10" numFmtId="0" xfId="0" applyAlignment="1" applyBorder="1" applyFont="1">
      <alignment readingOrder="0"/>
    </xf>
    <xf borderId="1" fillId="2" fontId="7" numFmtId="0" xfId="0" applyAlignment="1" applyBorder="1" applyFont="1">
      <alignment readingOrder="0"/>
    </xf>
    <xf borderId="2" fillId="2" fontId="5" numFmtId="0" xfId="0" applyAlignment="1" applyBorder="1" applyFont="1">
      <alignment horizontal="right"/>
    </xf>
    <xf borderId="3" fillId="2" fontId="5" numFmtId="0" xfId="0" applyBorder="1" applyFont="1"/>
    <xf borderId="2" fillId="2" fontId="6" numFmtId="0" xfId="0" applyBorder="1" applyFont="1"/>
    <xf borderId="3" fillId="2" fontId="10" numFmtId="0" xfId="0" applyBorder="1" applyFont="1"/>
    <xf borderId="3" fillId="2" fontId="4" numFmtId="0" xfId="0" applyBorder="1" applyFont="1"/>
    <xf borderId="2" fillId="0" fontId="5" numFmtId="0" xfId="0" applyAlignment="1" applyBorder="1" applyFont="1">
      <alignment horizontal="right"/>
    </xf>
    <xf borderId="2" fillId="2" fontId="10" numFmtId="0" xfId="0" applyBorder="1" applyFont="1"/>
    <xf borderId="4" fillId="2" fontId="5" numFmtId="0" xfId="0" applyAlignment="1" applyBorder="1" applyFont="1">
      <alignment horizontal="right"/>
    </xf>
    <xf borderId="5" fillId="2" fontId="5" numFmtId="0" xfId="0" applyBorder="1" applyFont="1"/>
    <xf borderId="6" fillId="2" fontId="5" numFmtId="0" xfId="0" applyBorder="1" applyFont="1"/>
    <xf borderId="7" fillId="2" fontId="6" numFmtId="0" xfId="0" applyBorder="1" applyFont="1"/>
    <xf borderId="8" fillId="2" fontId="5" numFmtId="165" xfId="0" applyAlignment="1" applyBorder="1" applyFont="1" applyNumberFormat="1">
      <alignment horizontal="right"/>
    </xf>
    <xf borderId="8" fillId="2" fontId="11" numFmtId="165" xfId="0" applyAlignment="1" applyBorder="1" applyFont="1" applyNumberFormat="1">
      <alignment horizontal="right"/>
    </xf>
    <xf borderId="9" fillId="0" fontId="5" numFmtId="165" xfId="0" applyAlignment="1" applyBorder="1" applyFont="1" applyNumberFormat="1">
      <alignment horizontal="right"/>
    </xf>
    <xf borderId="2" fillId="2" fontId="11" numFmtId="49" xfId="0" applyAlignment="1" applyBorder="1" applyFont="1" applyNumberFormat="1">
      <alignment horizontal="right" readingOrder="0"/>
    </xf>
    <xf borderId="2" fillId="2" fontId="11" numFmtId="165" xfId="0" applyAlignment="1" applyBorder="1" applyFont="1" applyNumberFormat="1">
      <alignment readingOrder="0"/>
    </xf>
    <xf borderId="4" fillId="2" fontId="10" numFmtId="165" xfId="0" applyBorder="1" applyFont="1" applyNumberFormat="1"/>
    <xf borderId="8" fillId="2" fontId="5" numFmtId="165" xfId="0" applyAlignment="1" applyBorder="1" applyFont="1" applyNumberFormat="1">
      <alignment horizontal="left" readingOrder="1"/>
    </xf>
    <xf borderId="8" fillId="2" fontId="12" numFmtId="165" xfId="0" applyBorder="1" applyFont="1" applyNumberFormat="1"/>
    <xf borderId="2" fillId="3" fontId="6" numFmtId="0" xfId="0" applyBorder="1" applyFill="1" applyFont="1"/>
    <xf borderId="1" fillId="3" fontId="6" numFmtId="0" xfId="0" applyAlignment="1" applyBorder="1" applyFont="1">
      <alignment horizontal="right"/>
    </xf>
    <xf borderId="8" fillId="3" fontId="6" numFmtId="0" xfId="0" applyBorder="1" applyFont="1"/>
    <xf borderId="4" fillId="3" fontId="6" numFmtId="0" xfId="0" applyBorder="1" applyFont="1"/>
    <xf borderId="8" fillId="3" fontId="6" numFmtId="165" xfId="0" applyAlignment="1" applyBorder="1" applyFont="1" applyNumberFormat="1">
      <alignment horizontal="right"/>
    </xf>
    <xf borderId="8" fillId="3" fontId="10" numFmtId="165" xfId="0" applyAlignment="1" applyBorder="1" applyFont="1" applyNumberFormat="1">
      <alignment horizontal="right"/>
    </xf>
    <xf borderId="8" fillId="2" fontId="6" numFmtId="165" xfId="0" applyAlignment="1" applyBorder="1" applyFont="1" applyNumberFormat="1">
      <alignment horizontal="right"/>
    </xf>
    <xf borderId="9" fillId="0" fontId="6" numFmtId="165" xfId="0" applyBorder="1" applyFont="1" applyNumberFormat="1"/>
    <xf borderId="2" fillId="3" fontId="6" numFmtId="165" xfId="0" applyBorder="1" applyFont="1" applyNumberFormat="1"/>
    <xf borderId="4" fillId="3" fontId="6" numFmtId="0" xfId="0" applyAlignment="1" applyBorder="1" applyFont="1">
      <alignment horizontal="right"/>
    </xf>
    <xf borderId="8" fillId="3" fontId="6" numFmtId="165" xfId="0" applyBorder="1" applyFont="1" applyNumberFormat="1"/>
    <xf borderId="7" fillId="3" fontId="10" numFmtId="165" xfId="0" applyAlignment="1" applyBorder="1" applyFont="1" applyNumberFormat="1">
      <alignment horizontal="left" readingOrder="1"/>
    </xf>
    <xf borderId="8" fillId="3" fontId="13" numFmtId="165" xfId="0" applyAlignment="1" applyBorder="1" applyFont="1" applyNumberFormat="1">
      <alignment horizontal="left" readingOrder="1"/>
    </xf>
    <xf borderId="8" fillId="3" fontId="6" numFmtId="165" xfId="0" applyAlignment="1" applyBorder="1" applyFont="1" applyNumberFormat="1">
      <alignment readingOrder="0"/>
    </xf>
    <xf borderId="2" fillId="4" fontId="6" numFmtId="0" xfId="0" applyBorder="1" applyFill="1" applyFont="1"/>
    <xf borderId="2" fillId="4" fontId="6" numFmtId="0" xfId="0" applyAlignment="1" applyBorder="1" applyFont="1">
      <alignment horizontal="right"/>
    </xf>
    <xf borderId="4" fillId="4" fontId="6" numFmtId="0" xfId="0" applyBorder="1" applyFont="1"/>
    <xf borderId="8" fillId="4" fontId="6" numFmtId="165" xfId="0" applyAlignment="1" applyBorder="1" applyFont="1" applyNumberFormat="1">
      <alignment horizontal="right"/>
    </xf>
    <xf borderId="8" fillId="4" fontId="14" numFmtId="165" xfId="0" applyAlignment="1" applyBorder="1" applyFont="1" applyNumberFormat="1">
      <alignment horizontal="right" readingOrder="0"/>
    </xf>
    <xf borderId="8" fillId="4" fontId="14" numFmtId="165" xfId="0" applyAlignment="1" applyBorder="1" applyFont="1" applyNumberFormat="1">
      <alignment horizontal="right"/>
    </xf>
    <xf borderId="8" fillId="4" fontId="10" numFmtId="165" xfId="0" applyAlignment="1" applyBorder="1" applyFont="1" applyNumberFormat="1">
      <alignment horizontal="right"/>
    </xf>
    <xf borderId="8" fillId="4" fontId="10" numFmtId="165" xfId="0" applyAlignment="1" applyBorder="1" applyFont="1" applyNumberFormat="1">
      <alignment horizontal="right" readingOrder="0"/>
    </xf>
    <xf borderId="2" fillId="3" fontId="6" numFmtId="0" xfId="0" applyAlignment="1" applyBorder="1" applyFont="1">
      <alignment horizontal="right"/>
    </xf>
    <xf borderId="9" fillId="0" fontId="6" numFmtId="0" xfId="0" applyBorder="1" applyFont="1"/>
    <xf borderId="1" fillId="4" fontId="6" numFmtId="0" xfId="0" applyBorder="1" applyFont="1"/>
    <xf borderId="8" fillId="4" fontId="6" numFmtId="166" xfId="0" applyBorder="1" applyFont="1" applyNumberFormat="1"/>
    <xf borderId="8" fillId="4" fontId="6" numFmtId="166" xfId="0" applyAlignment="1" applyBorder="1" applyFont="1" applyNumberFormat="1">
      <alignment readingOrder="0"/>
    </xf>
    <xf borderId="8" fillId="4" fontId="6" numFmtId="165" xfId="0" applyBorder="1" applyFont="1" applyNumberFormat="1"/>
    <xf borderId="8" fillId="4" fontId="6" numFmtId="166" xfId="0" applyAlignment="1" applyBorder="1" applyFont="1" applyNumberFormat="1">
      <alignment horizontal="right"/>
    </xf>
    <xf borderId="8" fillId="4" fontId="6" numFmtId="166" xfId="0" applyAlignment="1" applyBorder="1" applyFont="1" applyNumberFormat="1">
      <alignment horizontal="right" readingOrder="0"/>
    </xf>
    <xf borderId="4" fillId="4" fontId="6" numFmtId="0" xfId="0" applyAlignment="1" applyBorder="1" applyFont="1">
      <alignment readingOrder="0"/>
    </xf>
    <xf borderId="8" fillId="4" fontId="6" numFmtId="165" xfId="0" applyAlignment="1" applyBorder="1" applyFont="1" applyNumberFormat="1">
      <alignment readingOrder="0"/>
    </xf>
    <xf borderId="2" fillId="2" fontId="5" numFmtId="165" xfId="0" applyBorder="1" applyFont="1" applyNumberFormat="1"/>
    <xf borderId="4" fillId="2" fontId="11" numFmtId="165" xfId="0" applyBorder="1" applyFont="1" applyNumberFormat="1"/>
    <xf borderId="8" fillId="2" fontId="5" numFmtId="165" xfId="0" applyBorder="1" applyFont="1" applyNumberFormat="1"/>
    <xf borderId="2" fillId="4" fontId="10" numFmtId="165" xfId="0" applyBorder="1" applyFont="1" applyNumberFormat="1"/>
    <xf borderId="2" fillId="4" fontId="6" numFmtId="165" xfId="0" applyBorder="1" applyFont="1" applyNumberFormat="1"/>
    <xf borderId="2" fillId="4" fontId="4" numFmtId="165" xfId="0" applyBorder="1" applyFont="1" applyNumberFormat="1"/>
    <xf borderId="8" fillId="4" fontId="4" numFmtId="165" xfId="0" applyAlignment="1" applyBorder="1" applyFont="1" applyNumberFormat="1">
      <alignment horizontal="right"/>
    </xf>
    <xf borderId="9" fillId="0" fontId="4" numFmtId="165" xfId="0" applyBorder="1" applyFont="1" applyNumberFormat="1"/>
    <xf borderId="2" fillId="4" fontId="10" numFmtId="0" xfId="0" applyBorder="1" applyFont="1"/>
    <xf borderId="4" fillId="4" fontId="10" numFmtId="0" xfId="0" applyBorder="1" applyFont="1"/>
    <xf borderId="9" fillId="0" fontId="10" numFmtId="165" xfId="0" applyBorder="1" applyFont="1" applyNumberFormat="1"/>
    <xf borderId="2" fillId="4" fontId="6" numFmtId="0" xfId="0" applyAlignment="1" applyBorder="1" applyFont="1">
      <alignment horizontal="right" readingOrder="0"/>
    </xf>
    <xf borderId="8" fillId="4" fontId="6" numFmtId="165" xfId="0" applyAlignment="1" applyBorder="1" applyFont="1" applyNumberFormat="1">
      <alignment horizontal="right" readingOrder="0"/>
    </xf>
    <xf borderId="8" fillId="2" fontId="6" numFmtId="165" xfId="0" applyAlignment="1" applyBorder="1" applyFont="1" applyNumberFormat="1">
      <alignment horizontal="right" readingOrder="0"/>
    </xf>
    <xf borderId="2" fillId="3" fontId="13" numFmtId="0" xfId="0" applyAlignment="1" applyBorder="1" applyFont="1">
      <alignment horizontal="right"/>
    </xf>
    <xf borderId="2" fillId="3" fontId="13" numFmtId="0" xfId="0" applyBorder="1" applyFont="1"/>
    <xf borderId="8" fillId="3" fontId="13" numFmtId="0" xfId="0" applyBorder="1" applyFont="1"/>
    <xf borderId="4" fillId="3" fontId="13" numFmtId="0" xfId="0" applyBorder="1" applyFont="1"/>
    <xf borderId="8" fillId="3" fontId="13" numFmtId="165" xfId="0" applyAlignment="1" applyBorder="1" applyFont="1" applyNumberFormat="1">
      <alignment horizontal="right"/>
    </xf>
    <xf borderId="8" fillId="3" fontId="10" numFmtId="165" xfId="0" applyAlignment="1" applyBorder="1" applyFont="1" applyNumberFormat="1">
      <alignment horizontal="right" readingOrder="0"/>
    </xf>
    <xf borderId="2" fillId="2" fontId="5" numFmtId="0" xfId="0" applyBorder="1" applyFont="1"/>
    <xf borderId="4" fillId="2" fontId="5" numFmtId="0" xfId="0" applyBorder="1" applyFont="1"/>
    <xf borderId="8" fillId="2" fontId="15" numFmtId="165" xfId="0" applyAlignment="1" applyBorder="1" applyFont="1" applyNumberFormat="1">
      <alignment horizontal="right"/>
    </xf>
    <xf borderId="8" fillId="2" fontId="15" numFmtId="165" xfId="0" applyBorder="1" applyFont="1" applyNumberFormat="1"/>
    <xf borderId="4" fillId="4" fontId="13" numFmtId="0" xfId="0" applyBorder="1" applyFont="1"/>
    <xf borderId="8" fillId="4" fontId="13" numFmtId="165" xfId="0" applyAlignment="1" applyBorder="1" applyFont="1" applyNumberFormat="1">
      <alignment horizontal="right"/>
    </xf>
    <xf borderId="4" fillId="4" fontId="6" numFmtId="167" xfId="0" applyBorder="1" applyFont="1" applyNumberFormat="1"/>
    <xf borderId="3" fillId="4" fontId="6" numFmtId="0" xfId="0" applyBorder="1" applyFont="1"/>
    <xf borderId="10" fillId="4" fontId="6" numFmtId="0" xfId="0" applyAlignment="1" applyBorder="1" applyFont="1">
      <alignment horizontal="right" readingOrder="0"/>
    </xf>
    <xf borderId="11" fillId="2" fontId="5" numFmtId="0" xfId="0" applyBorder="1" applyFont="1"/>
    <xf borderId="10" fillId="2" fontId="5" numFmtId="0" xfId="0" applyBorder="1" applyFont="1"/>
    <xf borderId="12" fillId="3" fontId="6" numFmtId="0" xfId="0" applyAlignment="1" applyBorder="1" applyFont="1">
      <alignment horizontal="right"/>
    </xf>
    <xf borderId="7" fillId="3" fontId="6" numFmtId="0" xfId="0" applyBorder="1" applyFont="1"/>
    <xf borderId="1" fillId="4" fontId="6" numFmtId="0" xfId="0" applyAlignment="1" applyBorder="1" applyFont="1">
      <alignment horizontal="right"/>
    </xf>
    <xf borderId="13" fillId="2" fontId="5" numFmtId="0" xfId="0" applyBorder="1" applyFont="1"/>
    <xf borderId="7" fillId="2" fontId="5" numFmtId="0" xfId="0" applyBorder="1" applyFont="1"/>
    <xf borderId="9" fillId="2" fontId="5" numFmtId="0" xfId="0" applyBorder="1" applyFont="1"/>
    <xf borderId="8" fillId="3" fontId="6" numFmtId="0" xfId="0" applyAlignment="1" applyBorder="1" applyFont="1">
      <alignment readingOrder="0"/>
    </xf>
    <xf borderId="0" fillId="4" fontId="6" numFmtId="0" xfId="0" applyAlignment="1" applyFont="1">
      <alignment horizontal="right" readingOrder="0"/>
    </xf>
    <xf borderId="9" fillId="4" fontId="6" numFmtId="0" xfId="0" applyAlignment="1" applyBorder="1" applyFont="1">
      <alignment horizontal="right" readingOrder="0"/>
    </xf>
    <xf borderId="3" fillId="4" fontId="6" numFmtId="165" xfId="0" applyBorder="1" applyFont="1" applyNumberFormat="1"/>
    <xf borderId="3" fillId="4" fontId="10" numFmtId="165" xfId="0" applyBorder="1" applyFont="1" applyNumberFormat="1"/>
    <xf borderId="3" fillId="4" fontId="4" numFmtId="165" xfId="0" applyBorder="1" applyFont="1" applyNumberFormat="1"/>
    <xf borderId="8" fillId="2" fontId="11" numFmtId="165" xfId="0" applyAlignment="1" applyBorder="1" applyFont="1" applyNumberFormat="1">
      <alignment horizontal="right" readingOrder="0"/>
    </xf>
    <xf borderId="0" fillId="0" fontId="6" numFmtId="0" xfId="0" applyFont="1"/>
    <xf borderId="8" fillId="0" fontId="3" numFmtId="164" xfId="0" applyAlignment="1" applyBorder="1" applyFont="1" applyNumberFormat="1">
      <alignment horizontal="right"/>
    </xf>
    <xf borderId="8" fillId="5" fontId="3" numFmtId="164" xfId="0" applyAlignment="1" applyBorder="1" applyFill="1" applyFont="1" applyNumberFormat="1">
      <alignment horizontal="right"/>
    </xf>
    <xf borderId="8" fillId="0" fontId="3" numFmtId="164" xfId="0" applyAlignment="1" applyBorder="1" applyFont="1" applyNumberFormat="1">
      <alignment horizontal="center"/>
    </xf>
    <xf borderId="0" fillId="0" fontId="16" numFmtId="165" xfId="0" applyFont="1" applyNumberFormat="1"/>
    <xf borderId="0" fillId="0" fontId="16" numFmtId="0" xfId="0" applyAlignment="1" applyFont="1">
      <alignment horizontal="left" readingOrder="0"/>
    </xf>
    <xf borderId="0" fillId="0" fontId="17" numFmtId="165" xfId="0" applyFont="1" applyNumberFormat="1"/>
    <xf borderId="0" fillId="0" fontId="17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467100" cy="1466850"/>
    <xdr:sp>
      <xdr:nvSpPr>
        <xdr:cNvPr id="3" name="Shape 3"/>
        <xdr:cNvSpPr/>
      </xdr:nvSpPr>
      <xdr:spPr>
        <a:xfrm rot="-2736593">
          <a:off x="-1865097" y="-4568746"/>
          <a:ext cx="5420705" cy="5420705"/>
        </a:xfrm>
        <a:prstGeom prst="rect">
          <a:avLst/>
        </a:prstGeom>
        <a:solidFill>
          <a:srgbClr val="14DC00">
            <a:alpha val="74510"/>
          </a:srgbClr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990850" cy="1209675"/>
    <xdr:sp>
      <xdr:nvSpPr>
        <xdr:cNvPr id="4" name="Shape 4"/>
        <xdr:cNvSpPr/>
      </xdr:nvSpPr>
      <xdr:spPr>
        <a:xfrm rot="-601256">
          <a:off x="-1574567" y="-850094"/>
          <a:ext cx="5382514" cy="1984472"/>
        </a:xfrm>
        <a:prstGeom prst="rect">
          <a:avLst/>
        </a:prstGeom>
        <a:solidFill>
          <a:srgbClr val="14DC00">
            <a:alpha val="34510"/>
          </a:srgbClr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3267075" cy="1762125"/>
    <xdr:sp>
      <xdr:nvSpPr>
        <xdr:cNvPr id="5" name="Shape 5"/>
        <xdr:cNvSpPr/>
      </xdr:nvSpPr>
      <xdr:spPr>
        <a:xfrm rot="-1414178">
          <a:off x="-1425512" y="-1396332"/>
          <a:ext cx="3327388" cy="2591965"/>
        </a:xfrm>
        <a:prstGeom prst="rect">
          <a:avLst/>
        </a:prstGeom>
        <a:solidFill>
          <a:srgbClr val="14DC00">
            <a:alpha val="7450"/>
          </a:srgbClr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76200</xdr:colOff>
      <xdr:row>0</xdr:row>
      <xdr:rowOff>0</xdr:rowOff>
    </xdr:from>
    <xdr:ext cx="1238250" cy="42862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6.88"/>
    <col customWidth="1" min="3" max="3" width="16.63"/>
    <col customWidth="1" min="4" max="4" width="28.5"/>
    <col customWidth="1" hidden="1" min="5" max="5" width="12.13"/>
    <col customWidth="1" hidden="1" min="6" max="6" width="12.0"/>
    <col customWidth="1" hidden="1" min="7" max="7" width="12.13"/>
    <col customWidth="1" hidden="1" min="8" max="8" width="12.0"/>
    <col customWidth="1" min="9" max="9" width="12.13"/>
    <col customWidth="1" min="10" max="10" width="12.0"/>
    <col customWidth="1" min="11" max="11" width="12.13"/>
    <col customWidth="1" min="12" max="12" width="12.0"/>
    <col customWidth="1" min="13" max="13" width="12.13"/>
    <col customWidth="1" min="14" max="14" width="22.38"/>
    <col customWidth="1" min="15" max="15" width="3.5"/>
    <col customWidth="1" min="16" max="16" width="4.75"/>
    <col customWidth="1" min="17" max="17" width="11.38"/>
    <col customWidth="1" min="18" max="18" width="16.75"/>
    <col customWidth="1" min="19" max="19" width="23.38"/>
    <col customWidth="1" hidden="1" min="20" max="20" width="12.13"/>
    <col customWidth="1" hidden="1" min="21" max="21" width="12.0"/>
    <col customWidth="1" hidden="1" min="22" max="22" width="12.13"/>
    <col customWidth="1" hidden="1" min="23" max="23" width="12.0"/>
    <col customWidth="1" min="24" max="24" width="12.13"/>
    <col customWidth="1" min="25" max="25" width="12.0"/>
    <col customWidth="1" min="26" max="26" width="12.13"/>
    <col customWidth="1" min="27" max="27" width="12.0"/>
    <col customWidth="1" min="28" max="28" width="12.13"/>
    <col customWidth="1" min="29" max="29" width="22.75"/>
  </cols>
  <sheetData>
    <row r="1">
      <c r="B1" s="1" t="s">
        <v>0</v>
      </c>
      <c r="AC1" s="1"/>
    </row>
    <row r="2">
      <c r="A2" s="2" t="s">
        <v>1</v>
      </c>
      <c r="O2" s="3"/>
      <c r="P2" s="3" t="s">
        <v>2</v>
      </c>
    </row>
    <row r="3">
      <c r="A3" s="4"/>
      <c r="Q3" s="3"/>
      <c r="T3" s="4"/>
      <c r="U3" s="5"/>
      <c r="V3" s="5"/>
      <c r="W3" s="5"/>
      <c r="X3" s="5"/>
      <c r="Y3" s="5"/>
    </row>
    <row r="4" ht="15.75" customHeight="1">
      <c r="A4" s="6"/>
      <c r="B4" s="7"/>
      <c r="C4" s="7"/>
      <c r="D4" s="8"/>
      <c r="E4" s="9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11" t="s">
        <v>8</v>
      </c>
      <c r="K4" s="10" t="s">
        <v>9</v>
      </c>
      <c r="L4" s="11" t="s">
        <v>10</v>
      </c>
      <c r="M4" s="11" t="s">
        <v>11</v>
      </c>
      <c r="N4" s="11" t="s">
        <v>12</v>
      </c>
      <c r="O4" s="12" t="s">
        <v>13</v>
      </c>
      <c r="P4" s="13"/>
      <c r="Q4" s="14"/>
      <c r="R4" s="13"/>
      <c r="S4" s="13"/>
      <c r="T4" s="9" t="s">
        <v>3</v>
      </c>
      <c r="U4" s="9" t="s">
        <v>4</v>
      </c>
      <c r="V4" s="10" t="s">
        <v>5</v>
      </c>
      <c r="W4" s="10" t="s">
        <v>6</v>
      </c>
      <c r="X4" s="11" t="s">
        <v>7</v>
      </c>
      <c r="Y4" s="11" t="s">
        <v>8</v>
      </c>
      <c r="Z4" s="10" t="s">
        <v>9</v>
      </c>
      <c r="AA4" s="11" t="s">
        <v>10</v>
      </c>
      <c r="AB4" s="11" t="s">
        <v>11</v>
      </c>
      <c r="AC4" s="15" t="s">
        <v>14</v>
      </c>
    </row>
    <row r="5" ht="15.75" customHeight="1">
      <c r="A5" s="16"/>
      <c r="B5" s="17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22"/>
      <c r="Q5" s="22"/>
      <c r="R5" s="22"/>
      <c r="S5" s="22"/>
      <c r="T5" s="19"/>
      <c r="U5" s="19"/>
      <c r="V5" s="19"/>
      <c r="W5" s="19"/>
      <c r="X5" s="19"/>
      <c r="Y5" s="19"/>
      <c r="Z5" s="19"/>
      <c r="AA5" s="19"/>
      <c r="AB5" s="19"/>
      <c r="AC5" s="20"/>
    </row>
    <row r="6" ht="15.75" customHeight="1">
      <c r="A6" s="23">
        <v>2000.0</v>
      </c>
      <c r="B6" s="24" t="s">
        <v>15</v>
      </c>
      <c r="C6" s="25"/>
      <c r="D6" s="26"/>
      <c r="E6" s="27">
        <f t="shared" ref="E6:M6" si="1">SUM(E7,E13,E18,E35)</f>
        <v>5802.5</v>
      </c>
      <c r="F6" s="27">
        <f t="shared" si="1"/>
        <v>5646.62</v>
      </c>
      <c r="G6" s="27">
        <f t="shared" si="1"/>
        <v>6106</v>
      </c>
      <c r="H6" s="27">
        <f t="shared" si="1"/>
        <v>5368.39</v>
      </c>
      <c r="I6" s="27">
        <f t="shared" si="1"/>
        <v>6657.8</v>
      </c>
      <c r="J6" s="28">
        <f t="shared" si="1"/>
        <v>6724.52</v>
      </c>
      <c r="K6" s="28">
        <f t="shared" si="1"/>
        <v>6758</v>
      </c>
      <c r="L6" s="28">
        <f t="shared" si="1"/>
        <v>5912.57</v>
      </c>
      <c r="M6" s="28">
        <f t="shared" si="1"/>
        <v>7455</v>
      </c>
      <c r="N6" s="27">
        <f t="shared" ref="N6:N33" si="5">M6-K6</f>
        <v>697</v>
      </c>
      <c r="O6" s="29"/>
      <c r="P6" s="30" t="s">
        <v>16</v>
      </c>
      <c r="Q6" s="31" t="s">
        <v>17</v>
      </c>
      <c r="R6" s="19"/>
      <c r="S6" s="32"/>
      <c r="T6" s="27">
        <f t="shared" ref="T6:V6" si="2">SUM(T7:T13)</f>
        <v>25605</v>
      </c>
      <c r="U6" s="27">
        <f t="shared" si="2"/>
        <v>24981.21</v>
      </c>
      <c r="V6" s="27">
        <f t="shared" si="2"/>
        <v>29250</v>
      </c>
      <c r="W6" s="27">
        <f t="shared" ref="W6:AB6" si="3">SUM(W7:W14)</f>
        <v>32434.05</v>
      </c>
      <c r="X6" s="27">
        <f t="shared" si="3"/>
        <v>35353</v>
      </c>
      <c r="Y6" s="33">
        <f t="shared" si="3"/>
        <v>33513.65</v>
      </c>
      <c r="Z6" s="34">
        <f t="shared" si="3"/>
        <v>34696</v>
      </c>
      <c r="AA6" s="33">
        <f t="shared" si="3"/>
        <v>39473.06</v>
      </c>
      <c r="AB6" s="34">
        <f t="shared" si="3"/>
        <v>40220</v>
      </c>
      <c r="AC6" s="27">
        <f t="shared" ref="AC6:AC15" si="6">AB6-Z6</f>
        <v>5524</v>
      </c>
    </row>
    <row r="7" ht="15.75" customHeight="1">
      <c r="A7" s="35"/>
      <c r="B7" s="36">
        <v>2100.0</v>
      </c>
      <c r="C7" s="37" t="s">
        <v>18</v>
      </c>
      <c r="D7" s="38"/>
      <c r="E7" s="39">
        <f t="shared" ref="E7:M7" si="4">SUM(E8:E12)</f>
        <v>1965</v>
      </c>
      <c r="F7" s="39">
        <f t="shared" si="4"/>
        <v>2232.18</v>
      </c>
      <c r="G7" s="39">
        <f t="shared" si="4"/>
        <v>1918</v>
      </c>
      <c r="H7" s="39">
        <f t="shared" si="4"/>
        <v>2197.1</v>
      </c>
      <c r="I7" s="39">
        <f t="shared" si="4"/>
        <v>2374.8</v>
      </c>
      <c r="J7" s="40">
        <f t="shared" si="4"/>
        <v>2622.46</v>
      </c>
      <c r="K7" s="40">
        <f t="shared" si="4"/>
        <v>2305</v>
      </c>
      <c r="L7" s="40">
        <f t="shared" si="4"/>
        <v>2372.25</v>
      </c>
      <c r="M7" s="40">
        <f t="shared" si="4"/>
        <v>2485</v>
      </c>
      <c r="N7" s="41">
        <f t="shared" si="5"/>
        <v>180</v>
      </c>
      <c r="O7" s="42"/>
      <c r="P7" s="43"/>
      <c r="Q7" s="44">
        <v>1100.0</v>
      </c>
      <c r="R7" s="45" t="s">
        <v>19</v>
      </c>
      <c r="S7" s="46"/>
      <c r="T7" s="39">
        <v>7500.0</v>
      </c>
      <c r="U7" s="39">
        <v>8250.0</v>
      </c>
      <c r="V7" s="39">
        <v>8750.0</v>
      </c>
      <c r="W7" s="39">
        <v>7800.0</v>
      </c>
      <c r="X7" s="39">
        <v>9000.0</v>
      </c>
      <c r="Y7" s="47">
        <v>9420.0</v>
      </c>
      <c r="Z7" s="45">
        <v>9000.0</v>
      </c>
      <c r="AA7" s="47">
        <v>8730.0</v>
      </c>
      <c r="AB7" s="48">
        <v>9000.0</v>
      </c>
      <c r="AC7" s="39">
        <f t="shared" si="6"/>
        <v>0</v>
      </c>
    </row>
    <row r="8" ht="15.75" customHeight="1">
      <c r="A8" s="49"/>
      <c r="B8" s="49"/>
      <c r="C8" s="50">
        <f>B7+1</f>
        <v>2101</v>
      </c>
      <c r="D8" s="51" t="s">
        <v>20</v>
      </c>
      <c r="E8" s="52">
        <v>790.0</v>
      </c>
      <c r="F8" s="52">
        <v>933.96</v>
      </c>
      <c r="G8" s="52">
        <v>618.0</v>
      </c>
      <c r="H8" s="52">
        <v>662.21</v>
      </c>
      <c r="I8" s="53">
        <v>682.44</v>
      </c>
      <c r="J8" s="53">
        <v>709.21</v>
      </c>
      <c r="K8" s="53">
        <v>750.0</v>
      </c>
      <c r="L8" s="53">
        <v>612.09</v>
      </c>
      <c r="M8" s="53">
        <f>174+300+196+30</f>
        <v>700</v>
      </c>
      <c r="N8" s="41">
        <f t="shared" si="5"/>
        <v>-50</v>
      </c>
      <c r="O8" s="42"/>
      <c r="P8" s="43"/>
      <c r="Q8" s="44">
        <v>1200.0</v>
      </c>
      <c r="R8" s="45" t="s">
        <v>21</v>
      </c>
      <c r="S8" s="46"/>
      <c r="T8" s="39">
        <v>15500.0</v>
      </c>
      <c r="U8" s="39">
        <v>15247.5</v>
      </c>
      <c r="V8" s="45">
        <v>17500.0</v>
      </c>
      <c r="W8" s="39">
        <v>17791.5</v>
      </c>
      <c r="X8" s="39">
        <v>20000.0</v>
      </c>
      <c r="Y8" s="47">
        <v>18185.0</v>
      </c>
      <c r="Z8" s="45">
        <v>18300.0</v>
      </c>
      <c r="AA8" s="47">
        <v>22069.25</v>
      </c>
      <c r="AB8" s="48">
        <v>22840.0</v>
      </c>
      <c r="AC8" s="39">
        <f t="shared" si="6"/>
        <v>4540</v>
      </c>
    </row>
    <row r="9" ht="15.75" customHeight="1">
      <c r="A9" s="49"/>
      <c r="B9" s="49"/>
      <c r="C9" s="50">
        <f t="shared" ref="C9:C12" si="7">C8+1</f>
        <v>2102</v>
      </c>
      <c r="D9" s="51" t="s">
        <v>22</v>
      </c>
      <c r="E9" s="52">
        <v>300.0</v>
      </c>
      <c r="F9" s="52">
        <v>385.51</v>
      </c>
      <c r="G9" s="52">
        <v>300.0</v>
      </c>
      <c r="H9" s="52">
        <v>437.28</v>
      </c>
      <c r="I9" s="52">
        <v>400.0</v>
      </c>
      <c r="J9" s="54">
        <v>621.99</v>
      </c>
      <c r="K9" s="55">
        <v>525.0</v>
      </c>
      <c r="L9" s="53">
        <v>717.0</v>
      </c>
      <c r="M9" s="56">
        <v>700.0</v>
      </c>
      <c r="N9" s="41">
        <f t="shared" si="5"/>
        <v>175</v>
      </c>
      <c r="O9" s="42"/>
      <c r="P9" s="43"/>
      <c r="Q9" s="44">
        <v>1300.0</v>
      </c>
      <c r="R9" s="45" t="s">
        <v>23</v>
      </c>
      <c r="S9" s="46"/>
      <c r="T9" s="39">
        <v>1500.0</v>
      </c>
      <c r="U9" s="39">
        <v>0.0</v>
      </c>
      <c r="V9" s="39">
        <v>1500.0</v>
      </c>
      <c r="W9" s="39">
        <v>1826.0</v>
      </c>
      <c r="X9" s="39">
        <v>1500.0</v>
      </c>
      <c r="Y9" s="47">
        <v>0.0</v>
      </c>
      <c r="Z9" s="45">
        <v>1500.0</v>
      </c>
      <c r="AA9" s="47">
        <v>0.0</v>
      </c>
      <c r="AB9" s="48">
        <v>1500.0</v>
      </c>
      <c r="AC9" s="39">
        <f t="shared" si="6"/>
        <v>0</v>
      </c>
    </row>
    <row r="10" ht="15.75" customHeight="1">
      <c r="A10" s="49"/>
      <c r="B10" s="49"/>
      <c r="C10" s="50">
        <f t="shared" si="7"/>
        <v>2103</v>
      </c>
      <c r="D10" s="51" t="s">
        <v>24</v>
      </c>
      <c r="E10" s="52">
        <v>50.0</v>
      </c>
      <c r="F10" s="52">
        <v>49.43</v>
      </c>
      <c r="G10" s="52">
        <v>80.0</v>
      </c>
      <c r="H10" s="52">
        <v>199.12</v>
      </c>
      <c r="I10" s="52">
        <v>376.0</v>
      </c>
      <c r="J10" s="54">
        <v>358.96</v>
      </c>
      <c r="K10" s="55">
        <v>80.0</v>
      </c>
      <c r="L10" s="53">
        <v>77.71</v>
      </c>
      <c r="M10" s="56">
        <v>80.0</v>
      </c>
      <c r="N10" s="41">
        <f t="shared" si="5"/>
        <v>0</v>
      </c>
      <c r="O10" s="42"/>
      <c r="P10" s="43"/>
      <c r="Q10" s="44">
        <v>1400.0</v>
      </c>
      <c r="R10" s="45" t="s">
        <v>25</v>
      </c>
      <c r="S10" s="46"/>
      <c r="T10" s="39">
        <v>5.0</v>
      </c>
      <c r="U10" s="39">
        <v>2.74</v>
      </c>
      <c r="V10" s="45">
        <v>0.0</v>
      </c>
      <c r="W10" s="39">
        <v>4.61</v>
      </c>
      <c r="X10" s="39">
        <v>3.0</v>
      </c>
      <c r="Y10" s="47">
        <v>194.13</v>
      </c>
      <c r="Z10" s="45">
        <v>100.0</v>
      </c>
      <c r="AA10" s="47">
        <v>370.75</v>
      </c>
      <c r="AB10" s="48">
        <v>250.0</v>
      </c>
      <c r="AC10" s="39">
        <f t="shared" si="6"/>
        <v>150</v>
      </c>
    </row>
    <row r="11" ht="15.75" customHeight="1">
      <c r="A11" s="49"/>
      <c r="B11" s="49"/>
      <c r="C11" s="50">
        <f t="shared" si="7"/>
        <v>2104</v>
      </c>
      <c r="D11" s="51" t="s">
        <v>26</v>
      </c>
      <c r="E11" s="52">
        <v>25.0</v>
      </c>
      <c r="F11" s="52">
        <v>5.0</v>
      </c>
      <c r="G11" s="52">
        <v>20.0</v>
      </c>
      <c r="H11" s="52">
        <v>6.81</v>
      </c>
      <c r="I11" s="52">
        <v>10.0</v>
      </c>
      <c r="J11" s="54">
        <v>5.0</v>
      </c>
      <c r="K11" s="55">
        <v>10.0</v>
      </c>
      <c r="L11" s="53">
        <v>3.65</v>
      </c>
      <c r="M11" s="56">
        <v>10.0</v>
      </c>
      <c r="N11" s="41">
        <f t="shared" si="5"/>
        <v>0</v>
      </c>
      <c r="O11" s="42"/>
      <c r="P11" s="43"/>
      <c r="Q11" s="44">
        <v>1500.0</v>
      </c>
      <c r="R11" s="45" t="s">
        <v>27</v>
      </c>
      <c r="S11" s="46"/>
      <c r="T11" s="39">
        <v>200.0</v>
      </c>
      <c r="U11" s="39">
        <v>0.0</v>
      </c>
      <c r="V11" s="39">
        <v>200.0</v>
      </c>
      <c r="W11" s="39">
        <v>511.37</v>
      </c>
      <c r="X11" s="39">
        <v>150.0</v>
      </c>
      <c r="Y11" s="47">
        <v>144.72</v>
      </c>
      <c r="Z11" s="45">
        <v>150.0</v>
      </c>
      <c r="AA11" s="47">
        <v>167.86</v>
      </c>
      <c r="AB11" s="48">
        <v>150.0</v>
      </c>
      <c r="AC11" s="39">
        <f t="shared" si="6"/>
        <v>0</v>
      </c>
    </row>
    <row r="12" ht="15.75" customHeight="1">
      <c r="A12" s="49"/>
      <c r="B12" s="49"/>
      <c r="C12" s="50">
        <f t="shared" si="7"/>
        <v>2105</v>
      </c>
      <c r="D12" s="51" t="s">
        <v>28</v>
      </c>
      <c r="E12" s="52">
        <v>800.0</v>
      </c>
      <c r="F12" s="52">
        <v>858.28</v>
      </c>
      <c r="G12" s="52">
        <v>900.0</v>
      </c>
      <c r="H12" s="52">
        <v>891.68</v>
      </c>
      <c r="I12" s="52">
        <v>906.36</v>
      </c>
      <c r="J12" s="54">
        <v>927.3</v>
      </c>
      <c r="K12" s="55">
        <v>940.0</v>
      </c>
      <c r="L12" s="53">
        <v>961.8</v>
      </c>
      <c r="M12" s="56">
        <v>995.0</v>
      </c>
      <c r="N12" s="41">
        <f t="shared" si="5"/>
        <v>55</v>
      </c>
      <c r="O12" s="42"/>
      <c r="P12" s="43"/>
      <c r="Q12" s="44">
        <v>1600.0</v>
      </c>
      <c r="R12" s="45" t="s">
        <v>29</v>
      </c>
      <c r="S12" s="46"/>
      <c r="T12" s="39">
        <v>600.0</v>
      </c>
      <c r="U12" s="39">
        <v>1430.97</v>
      </c>
      <c r="V12" s="39">
        <v>1000.0</v>
      </c>
      <c r="W12" s="39">
        <v>656.57</v>
      </c>
      <c r="X12" s="39">
        <v>800.0</v>
      </c>
      <c r="Y12" s="47">
        <v>683.88</v>
      </c>
      <c r="Z12" s="45">
        <v>800.0</v>
      </c>
      <c r="AA12" s="47">
        <v>1096.7</v>
      </c>
      <c r="AB12" s="48">
        <v>1000.0</v>
      </c>
      <c r="AC12" s="39">
        <f t="shared" si="6"/>
        <v>200</v>
      </c>
    </row>
    <row r="13" ht="15.75" customHeight="1">
      <c r="A13" s="35"/>
      <c r="B13" s="57">
        <v>2200.0</v>
      </c>
      <c r="C13" s="37" t="s">
        <v>30</v>
      </c>
      <c r="D13" s="38"/>
      <c r="E13" s="39">
        <f t="shared" ref="E13:M13" si="8">SUM(E14:E17)</f>
        <v>825</v>
      </c>
      <c r="F13" s="39">
        <f t="shared" si="8"/>
        <v>803.65</v>
      </c>
      <c r="G13" s="39">
        <f t="shared" si="8"/>
        <v>930</v>
      </c>
      <c r="H13" s="39">
        <f t="shared" si="8"/>
        <v>686.19</v>
      </c>
      <c r="I13" s="39">
        <f t="shared" si="8"/>
        <v>875</v>
      </c>
      <c r="J13" s="40">
        <f t="shared" si="8"/>
        <v>799.01</v>
      </c>
      <c r="K13" s="40">
        <f t="shared" si="8"/>
        <v>925</v>
      </c>
      <c r="L13" s="40">
        <f t="shared" si="8"/>
        <v>695.03</v>
      </c>
      <c r="M13" s="40">
        <f t="shared" si="8"/>
        <v>950</v>
      </c>
      <c r="N13" s="41">
        <f t="shared" si="5"/>
        <v>25</v>
      </c>
      <c r="O13" s="42"/>
      <c r="P13" s="43"/>
      <c r="Q13" s="44">
        <v>1700.0</v>
      </c>
      <c r="R13" s="45" t="s">
        <v>31</v>
      </c>
      <c r="S13" s="46"/>
      <c r="T13" s="39">
        <v>300.0</v>
      </c>
      <c r="U13" s="39">
        <v>50.0</v>
      </c>
      <c r="V13" s="39">
        <v>300.0</v>
      </c>
      <c r="W13" s="39">
        <v>800.0</v>
      </c>
      <c r="X13" s="39">
        <v>500.0</v>
      </c>
      <c r="Y13" s="47">
        <v>810.0</v>
      </c>
      <c r="Z13" s="45">
        <v>850.0</v>
      </c>
      <c r="AA13" s="47">
        <v>2050.0</v>
      </c>
      <c r="AB13" s="48">
        <v>1200.0</v>
      </c>
      <c r="AC13" s="39">
        <f t="shared" si="6"/>
        <v>350</v>
      </c>
    </row>
    <row r="14" ht="15.75" customHeight="1">
      <c r="A14" s="49"/>
      <c r="B14" s="49"/>
      <c r="C14" s="50">
        <f>B13+1</f>
        <v>2201</v>
      </c>
      <c r="D14" s="51" t="s">
        <v>32</v>
      </c>
      <c r="E14" s="52">
        <v>125.0</v>
      </c>
      <c r="F14" s="52">
        <v>125.0</v>
      </c>
      <c r="G14" s="52">
        <v>150.0</v>
      </c>
      <c r="H14" s="52">
        <v>29.5</v>
      </c>
      <c r="I14" s="52">
        <v>125.0</v>
      </c>
      <c r="J14" s="54">
        <v>125.0</v>
      </c>
      <c r="K14" s="55">
        <v>125.0</v>
      </c>
      <c r="L14" s="53">
        <v>100.0</v>
      </c>
      <c r="M14" s="56">
        <f>5*25</f>
        <v>125</v>
      </c>
      <c r="N14" s="41">
        <f t="shared" si="5"/>
        <v>0</v>
      </c>
      <c r="O14" s="42"/>
      <c r="P14" s="43"/>
      <c r="Q14" s="44">
        <v>1800.0</v>
      </c>
      <c r="R14" s="45" t="s">
        <v>33</v>
      </c>
      <c r="S14" s="46"/>
      <c r="T14" s="39" t="s">
        <v>34</v>
      </c>
      <c r="U14" s="39" t="s">
        <v>34</v>
      </c>
      <c r="V14" s="39">
        <v>0.0</v>
      </c>
      <c r="W14" s="39">
        <f t="shared" ref="W14:X14" si="9">SUM(W15:W17)</f>
        <v>3044</v>
      </c>
      <c r="X14" s="39">
        <f t="shared" si="9"/>
        <v>3400</v>
      </c>
      <c r="Y14" s="47">
        <v>4075.92</v>
      </c>
      <c r="Z14" s="45">
        <f>SUM(Z15:Z17)</f>
        <v>3996</v>
      </c>
      <c r="AA14" s="47">
        <v>4988.5</v>
      </c>
      <c r="AB14" s="45">
        <f>SUM(AB15:AB18)</f>
        <v>4280</v>
      </c>
      <c r="AC14" s="39">
        <f t="shared" si="6"/>
        <v>284</v>
      </c>
    </row>
    <row r="15" ht="15.75" customHeight="1">
      <c r="A15" s="49"/>
      <c r="B15" s="49"/>
      <c r="C15" s="50">
        <f t="shared" ref="C15:C17" si="10">C14+1</f>
        <v>2202</v>
      </c>
      <c r="D15" s="51" t="s">
        <v>35</v>
      </c>
      <c r="E15" s="52">
        <v>250.0</v>
      </c>
      <c r="F15" s="52">
        <v>254.1</v>
      </c>
      <c r="G15" s="52">
        <v>250.0</v>
      </c>
      <c r="H15" s="52">
        <v>165.58</v>
      </c>
      <c r="I15" s="52">
        <v>300.0</v>
      </c>
      <c r="J15" s="54">
        <v>262.32</v>
      </c>
      <c r="K15" s="55">
        <v>250.0</v>
      </c>
      <c r="L15" s="53">
        <v>107.15</v>
      </c>
      <c r="M15" s="56">
        <f>5*50</f>
        <v>250</v>
      </c>
      <c r="N15" s="41">
        <f t="shared" si="5"/>
        <v>0</v>
      </c>
      <c r="O15" s="58"/>
      <c r="P15" s="49"/>
      <c r="Q15" s="49"/>
      <c r="R15" s="59">
        <v>1801.0</v>
      </c>
      <c r="S15" s="51" t="s">
        <v>36</v>
      </c>
      <c r="T15" s="60" t="s">
        <v>34</v>
      </c>
      <c r="U15" s="60" t="s">
        <v>34</v>
      </c>
      <c r="V15" s="60">
        <v>0.0</v>
      </c>
      <c r="W15" s="60">
        <v>2024.0</v>
      </c>
      <c r="X15" s="60">
        <v>3400.0</v>
      </c>
      <c r="Y15" s="61">
        <v>4075.92</v>
      </c>
      <c r="Z15" s="60">
        <v>3996.0</v>
      </c>
      <c r="AA15" s="61">
        <v>4988.5</v>
      </c>
      <c r="AB15" s="61">
        <v>3600.0</v>
      </c>
      <c r="AC15" s="62">
        <f t="shared" si="6"/>
        <v>-396</v>
      </c>
    </row>
    <row r="16" ht="15.75" customHeight="1">
      <c r="A16" s="49"/>
      <c r="B16" s="49"/>
      <c r="C16" s="50">
        <f t="shared" si="10"/>
        <v>2203</v>
      </c>
      <c r="D16" s="51" t="s">
        <v>37</v>
      </c>
      <c r="E16" s="52">
        <v>400.0</v>
      </c>
      <c r="F16" s="52">
        <v>400.0</v>
      </c>
      <c r="G16" s="52">
        <v>480.0</v>
      </c>
      <c r="H16" s="52">
        <v>480.0</v>
      </c>
      <c r="I16" s="52">
        <v>400.0</v>
      </c>
      <c r="J16" s="54">
        <v>375.59</v>
      </c>
      <c r="K16" s="55">
        <v>500.0</v>
      </c>
      <c r="L16" s="53">
        <v>428.01</v>
      </c>
      <c r="M16" s="55">
        <f>5*100</f>
        <v>500</v>
      </c>
      <c r="N16" s="41">
        <f t="shared" si="5"/>
        <v>0</v>
      </c>
      <c r="O16" s="58"/>
      <c r="P16" s="49"/>
      <c r="Q16" s="49"/>
      <c r="R16" s="49">
        <v>1802.0</v>
      </c>
      <c r="S16" s="51" t="s">
        <v>38</v>
      </c>
      <c r="T16" s="60" t="s">
        <v>34</v>
      </c>
      <c r="U16" s="60" t="s">
        <v>34</v>
      </c>
      <c r="V16" s="60">
        <v>0.0</v>
      </c>
      <c r="W16" s="60">
        <v>765.0</v>
      </c>
      <c r="X16" s="63" t="s">
        <v>34</v>
      </c>
      <c r="Y16" s="63" t="s">
        <v>34</v>
      </c>
      <c r="Z16" s="63" t="s">
        <v>34</v>
      </c>
      <c r="AA16" s="64" t="s">
        <v>34</v>
      </c>
      <c r="AB16" s="64" t="s">
        <v>34</v>
      </c>
      <c r="AC16" s="64" t="s">
        <v>34</v>
      </c>
    </row>
    <row r="17" ht="15.75" customHeight="1">
      <c r="A17" s="49"/>
      <c r="B17" s="49"/>
      <c r="C17" s="50">
        <f t="shared" si="10"/>
        <v>2204</v>
      </c>
      <c r="D17" s="51" t="s">
        <v>39</v>
      </c>
      <c r="E17" s="52">
        <v>50.0</v>
      </c>
      <c r="F17" s="52">
        <v>24.55</v>
      </c>
      <c r="G17" s="52">
        <v>50.0</v>
      </c>
      <c r="H17" s="52">
        <v>11.11</v>
      </c>
      <c r="I17" s="52">
        <v>50.0</v>
      </c>
      <c r="J17" s="54">
        <v>36.1</v>
      </c>
      <c r="K17" s="55">
        <v>50.0</v>
      </c>
      <c r="L17" s="53">
        <v>59.87</v>
      </c>
      <c r="M17" s="56">
        <v>75.0</v>
      </c>
      <c r="N17" s="41">
        <f t="shared" si="5"/>
        <v>25</v>
      </c>
      <c r="O17" s="58"/>
      <c r="P17" s="49"/>
      <c r="Q17" s="49"/>
      <c r="R17" s="49">
        <v>1803.0</v>
      </c>
      <c r="S17" s="51" t="s">
        <v>40</v>
      </c>
      <c r="T17" s="60" t="s">
        <v>34</v>
      </c>
      <c r="U17" s="60" t="s">
        <v>34</v>
      </c>
      <c r="V17" s="60">
        <v>0.0</v>
      </c>
      <c r="W17" s="60">
        <v>255.0</v>
      </c>
      <c r="X17" s="63" t="s">
        <v>34</v>
      </c>
      <c r="Y17" s="63" t="s">
        <v>34</v>
      </c>
      <c r="Z17" s="63" t="s">
        <v>34</v>
      </c>
      <c r="AA17" s="64" t="s">
        <v>34</v>
      </c>
      <c r="AB17" s="64" t="s">
        <v>34</v>
      </c>
      <c r="AC17" s="64" t="s">
        <v>34</v>
      </c>
    </row>
    <row r="18" ht="15.75" customHeight="1">
      <c r="A18" s="35"/>
      <c r="B18" s="57">
        <v>2300.0</v>
      </c>
      <c r="C18" s="37" t="s">
        <v>41</v>
      </c>
      <c r="D18" s="38"/>
      <c r="E18" s="39">
        <f t="shared" ref="E18:G18" si="11">SUM(E19:E31)</f>
        <v>2762.5</v>
      </c>
      <c r="F18" s="39">
        <f t="shared" si="11"/>
        <v>2500.15</v>
      </c>
      <c r="G18" s="39">
        <f t="shared" si="11"/>
        <v>3008</v>
      </c>
      <c r="H18" s="39">
        <f>SUM(H19:H32)</f>
        <v>2485.1</v>
      </c>
      <c r="I18" s="39">
        <f>SUM(I19:I31)</f>
        <v>3158</v>
      </c>
      <c r="J18" s="40">
        <f t="shared" ref="J18:L18" si="12">SUM(J19:J33)</f>
        <v>3053.05</v>
      </c>
      <c r="K18" s="40">
        <f t="shared" si="12"/>
        <v>3278</v>
      </c>
      <c r="L18" s="40">
        <f t="shared" si="12"/>
        <v>2845.29</v>
      </c>
      <c r="M18" s="40">
        <f>SUM(M19:M34)</f>
        <v>3870</v>
      </c>
      <c r="N18" s="41">
        <f t="shared" si="5"/>
        <v>592</v>
      </c>
      <c r="O18" s="42"/>
      <c r="P18" s="49"/>
      <c r="Q18" s="49"/>
      <c r="R18" s="49">
        <v>1803.0</v>
      </c>
      <c r="S18" s="65" t="s">
        <v>42</v>
      </c>
      <c r="T18" s="60" t="s">
        <v>34</v>
      </c>
      <c r="U18" s="60" t="s">
        <v>34</v>
      </c>
      <c r="V18" s="60">
        <v>0.0</v>
      </c>
      <c r="W18" s="60">
        <v>255.0</v>
      </c>
      <c r="X18" s="63" t="s">
        <v>34</v>
      </c>
      <c r="Y18" s="63" t="s">
        <v>34</v>
      </c>
      <c r="Z18" s="63" t="s">
        <v>34</v>
      </c>
      <c r="AA18" s="64" t="s">
        <v>34</v>
      </c>
      <c r="AB18" s="64">
        <v>680.0</v>
      </c>
      <c r="AC18" s="66">
        <v>680.0</v>
      </c>
    </row>
    <row r="19" ht="15.75" customHeight="1">
      <c r="A19" s="49"/>
      <c r="B19" s="49"/>
      <c r="C19" s="50">
        <f>B18+1</f>
        <v>2301</v>
      </c>
      <c r="D19" s="51" t="s">
        <v>43</v>
      </c>
      <c r="E19" s="52">
        <v>950.0</v>
      </c>
      <c r="F19" s="52">
        <v>876.14</v>
      </c>
      <c r="G19" s="52">
        <v>1000.0</v>
      </c>
      <c r="H19" s="52">
        <v>778.85</v>
      </c>
      <c r="I19" s="52">
        <v>1000.0</v>
      </c>
      <c r="J19" s="54">
        <v>890.91</v>
      </c>
      <c r="K19" s="55">
        <v>1000.0</v>
      </c>
      <c r="L19" s="53">
        <v>932.24</v>
      </c>
      <c r="M19" s="56">
        <v>1000.0</v>
      </c>
      <c r="N19" s="41">
        <f t="shared" si="5"/>
        <v>0</v>
      </c>
      <c r="O19" s="42"/>
      <c r="P19" s="67"/>
      <c r="Q19" s="67" t="s">
        <v>44</v>
      </c>
      <c r="R19" s="68"/>
      <c r="S19" s="68"/>
      <c r="T19" s="27">
        <f t="shared" ref="T19:W19" si="13">T7-E116</f>
        <v>7500</v>
      </c>
      <c r="U19" s="27">
        <f t="shared" si="13"/>
        <v>8250</v>
      </c>
      <c r="V19" s="27">
        <f t="shared" si="13"/>
        <v>8750</v>
      </c>
      <c r="W19" s="27">
        <f t="shared" si="13"/>
        <v>7800</v>
      </c>
      <c r="X19" s="69">
        <f t="shared" ref="X19:AB19" si="14">X6-I115</f>
        <v>2008.75</v>
      </c>
      <c r="Y19" s="69">
        <f t="shared" si="14"/>
        <v>679.62</v>
      </c>
      <c r="Z19" s="69">
        <f t="shared" si="14"/>
        <v>-18</v>
      </c>
      <c r="AA19" s="69">
        <f t="shared" si="14"/>
        <v>2675.24</v>
      </c>
      <c r="AB19" s="69">
        <f t="shared" si="14"/>
        <v>-944.5</v>
      </c>
      <c r="AC19" s="27">
        <f>AB19-Z19</f>
        <v>-926.5</v>
      </c>
    </row>
    <row r="20" ht="15.75" customHeight="1">
      <c r="A20" s="49"/>
      <c r="B20" s="49"/>
      <c r="C20" s="50">
        <f t="shared" ref="C20:C33" si="15">C19+1</f>
        <v>2302</v>
      </c>
      <c r="D20" s="51" t="s">
        <v>45</v>
      </c>
      <c r="E20" s="52">
        <v>225.0</v>
      </c>
      <c r="F20" s="52">
        <v>185.43</v>
      </c>
      <c r="G20" s="52">
        <v>195.0</v>
      </c>
      <c r="H20" s="52">
        <v>138.38</v>
      </c>
      <c r="I20" s="52">
        <v>195.0</v>
      </c>
      <c r="J20" s="54">
        <v>209.2</v>
      </c>
      <c r="K20" s="55">
        <v>195.0</v>
      </c>
      <c r="L20" s="53">
        <v>286.84</v>
      </c>
      <c r="M20" s="56">
        <v>400.0</v>
      </c>
      <c r="N20" s="41">
        <f t="shared" si="5"/>
        <v>205</v>
      </c>
      <c r="O20" s="42"/>
      <c r="P20" s="70"/>
      <c r="Q20" s="70"/>
      <c r="R20" s="70"/>
      <c r="S20" s="70"/>
      <c r="T20" s="71"/>
      <c r="U20" s="71"/>
      <c r="V20" s="71"/>
      <c r="W20" s="71"/>
      <c r="X20" s="71"/>
      <c r="Y20" s="70"/>
      <c r="Z20" s="72"/>
      <c r="AA20" s="70"/>
      <c r="AB20" s="72"/>
      <c r="AC20" s="71"/>
    </row>
    <row r="21" ht="15.75" customHeight="1">
      <c r="A21" s="49"/>
      <c r="B21" s="49"/>
      <c r="C21" s="50">
        <f t="shared" si="15"/>
        <v>2303</v>
      </c>
      <c r="D21" s="51" t="s">
        <v>46</v>
      </c>
      <c r="E21" s="52">
        <v>300.0</v>
      </c>
      <c r="F21" s="52">
        <v>230.58</v>
      </c>
      <c r="G21" s="52">
        <v>300.0</v>
      </c>
      <c r="H21" s="52">
        <v>262.38</v>
      </c>
      <c r="I21" s="52">
        <v>300.0</v>
      </c>
      <c r="J21" s="54">
        <v>74.09</v>
      </c>
      <c r="K21" s="55">
        <v>300.0</v>
      </c>
      <c r="L21" s="53">
        <v>244.67</v>
      </c>
      <c r="M21" s="56">
        <v>300.0</v>
      </c>
      <c r="N21" s="41">
        <f t="shared" si="5"/>
        <v>0</v>
      </c>
      <c r="O21" s="42"/>
      <c r="P21" s="70"/>
      <c r="Q21" s="70"/>
      <c r="R21" s="70"/>
      <c r="S21" s="70"/>
      <c r="T21" s="72"/>
      <c r="U21" s="72"/>
      <c r="V21" s="72"/>
      <c r="W21" s="72"/>
      <c r="X21" s="72"/>
      <c r="Y21" s="70"/>
      <c r="Z21" s="72"/>
      <c r="AA21" s="70"/>
      <c r="AB21" s="72"/>
      <c r="AC21" s="72"/>
    </row>
    <row r="22" ht="15.75" customHeight="1">
      <c r="A22" s="49"/>
      <c r="B22" s="49"/>
      <c r="C22" s="50">
        <f t="shared" si="15"/>
        <v>2304</v>
      </c>
      <c r="D22" s="51" t="s">
        <v>47</v>
      </c>
      <c r="E22" s="52">
        <v>30.0</v>
      </c>
      <c r="F22" s="73"/>
      <c r="G22" s="52">
        <v>30.0</v>
      </c>
      <c r="H22" s="52">
        <v>0.0</v>
      </c>
      <c r="I22" s="52">
        <v>30.0</v>
      </c>
      <c r="J22" s="54">
        <v>0.0</v>
      </c>
      <c r="K22" s="55">
        <v>30.0</v>
      </c>
      <c r="L22" s="53">
        <v>10.47</v>
      </c>
      <c r="M22" s="56">
        <v>30.0</v>
      </c>
      <c r="N22" s="41">
        <f t="shared" si="5"/>
        <v>0</v>
      </c>
      <c r="O22" s="74"/>
      <c r="P22" s="70"/>
      <c r="Q22" s="70"/>
      <c r="R22" s="70"/>
      <c r="S22" s="70"/>
      <c r="T22" s="71"/>
      <c r="U22" s="71"/>
      <c r="V22" s="71"/>
      <c r="W22" s="71"/>
      <c r="X22" s="71"/>
      <c r="Y22" s="70"/>
      <c r="Z22" s="72"/>
      <c r="AA22" s="70"/>
      <c r="AB22" s="72"/>
      <c r="AC22" s="71"/>
    </row>
    <row r="23" ht="15.75" customHeight="1">
      <c r="A23" s="49"/>
      <c r="B23" s="49"/>
      <c r="C23" s="50">
        <f t="shared" si="15"/>
        <v>2305</v>
      </c>
      <c r="D23" s="51" t="s">
        <v>48</v>
      </c>
      <c r="E23" s="52">
        <v>300.0</v>
      </c>
      <c r="F23" s="52">
        <v>351.55</v>
      </c>
      <c r="G23" s="52">
        <v>350.0</v>
      </c>
      <c r="H23" s="52">
        <v>240.0</v>
      </c>
      <c r="I23" s="52">
        <v>350.0</v>
      </c>
      <c r="J23" s="54">
        <v>338.5</v>
      </c>
      <c r="K23" s="55">
        <v>350.0</v>
      </c>
      <c r="L23" s="53">
        <v>103.37</v>
      </c>
      <c r="M23" s="56">
        <v>300.0</v>
      </c>
      <c r="N23" s="41">
        <f t="shared" si="5"/>
        <v>-50</v>
      </c>
      <c r="O23" s="42"/>
      <c r="P23" s="70"/>
      <c r="Q23" s="70"/>
      <c r="R23" s="70"/>
      <c r="S23" s="70"/>
      <c r="T23" s="71"/>
      <c r="U23" s="71"/>
      <c r="V23" s="71"/>
      <c r="W23" s="71"/>
      <c r="X23" s="71"/>
      <c r="Y23" s="70"/>
      <c r="Z23" s="72"/>
      <c r="AA23" s="70"/>
      <c r="AB23" s="72"/>
      <c r="AC23" s="71"/>
    </row>
    <row r="24" ht="15.75" customHeight="1">
      <c r="A24" s="49"/>
      <c r="B24" s="49"/>
      <c r="C24" s="50">
        <f t="shared" si="15"/>
        <v>2306</v>
      </c>
      <c r="D24" s="51" t="s">
        <v>49</v>
      </c>
      <c r="E24" s="52">
        <v>400.0</v>
      </c>
      <c r="F24" s="52">
        <v>495.5</v>
      </c>
      <c r="G24" s="52">
        <v>600.0</v>
      </c>
      <c r="H24" s="52">
        <v>430.15</v>
      </c>
      <c r="I24" s="52">
        <v>750.0</v>
      </c>
      <c r="J24" s="54">
        <v>838.84</v>
      </c>
      <c r="K24" s="55">
        <v>850.0</v>
      </c>
      <c r="L24" s="53">
        <v>892.07</v>
      </c>
      <c r="M24" s="56">
        <v>1000.0</v>
      </c>
      <c r="N24" s="41">
        <f t="shared" si="5"/>
        <v>150</v>
      </c>
      <c r="O24" s="42"/>
      <c r="P24" s="70"/>
      <c r="Q24" s="70"/>
      <c r="R24" s="70"/>
      <c r="S24" s="70"/>
      <c r="T24" s="71"/>
      <c r="U24" s="71"/>
      <c r="V24" s="71"/>
      <c r="W24" s="71"/>
      <c r="X24" s="71"/>
      <c r="Y24" s="70"/>
      <c r="Z24" s="72"/>
      <c r="AA24" s="70"/>
      <c r="AB24" s="72"/>
      <c r="AC24" s="71"/>
    </row>
    <row r="25" ht="15.75" customHeight="1">
      <c r="A25" s="49"/>
      <c r="B25" s="49"/>
      <c r="C25" s="50">
        <f t="shared" si="15"/>
        <v>2307</v>
      </c>
      <c r="D25" s="51" t="s">
        <v>50</v>
      </c>
      <c r="E25" s="52">
        <v>50.0</v>
      </c>
      <c r="F25" s="73"/>
      <c r="G25" s="52">
        <v>50.0</v>
      </c>
      <c r="H25" s="52">
        <v>0.0</v>
      </c>
      <c r="I25" s="52">
        <v>50.0</v>
      </c>
      <c r="J25" s="54">
        <v>51.47</v>
      </c>
      <c r="K25" s="55">
        <v>50.0</v>
      </c>
      <c r="L25" s="53">
        <v>55.76</v>
      </c>
      <c r="M25" s="56">
        <v>50.0</v>
      </c>
      <c r="N25" s="41">
        <f t="shared" si="5"/>
        <v>0</v>
      </c>
      <c r="O25" s="42"/>
      <c r="P25" s="70"/>
      <c r="Q25" s="70"/>
      <c r="R25" s="70"/>
      <c r="S25" s="70"/>
      <c r="T25" s="71"/>
      <c r="U25" s="71"/>
      <c r="V25" s="71"/>
      <c r="W25" s="71"/>
      <c r="X25" s="71"/>
      <c r="Y25" s="70"/>
      <c r="Z25" s="72"/>
      <c r="AA25" s="70"/>
      <c r="AB25" s="72"/>
      <c r="AC25" s="71"/>
    </row>
    <row r="26" ht="15.75" customHeight="1">
      <c r="A26" s="49"/>
      <c r="B26" s="49"/>
      <c r="C26" s="50">
        <f t="shared" si="15"/>
        <v>2308</v>
      </c>
      <c r="D26" s="51" t="s">
        <v>51</v>
      </c>
      <c r="E26" s="52">
        <v>235.0</v>
      </c>
      <c r="F26" s="52">
        <v>110.0</v>
      </c>
      <c r="G26" s="52">
        <v>235.0</v>
      </c>
      <c r="H26" s="52">
        <v>235.0</v>
      </c>
      <c r="I26" s="52">
        <v>235.0</v>
      </c>
      <c r="J26" s="54">
        <v>255.0</v>
      </c>
      <c r="K26" s="55">
        <v>255.0</v>
      </c>
      <c r="L26" s="53">
        <v>255.0</v>
      </c>
      <c r="M26" s="56">
        <f>50+80+125</f>
        <v>255</v>
      </c>
      <c r="N26" s="41">
        <f t="shared" si="5"/>
        <v>0</v>
      </c>
      <c r="O26" s="42"/>
      <c r="P26" s="70"/>
      <c r="Q26" s="70"/>
      <c r="R26" s="70"/>
      <c r="S26" s="70"/>
      <c r="T26" s="71"/>
      <c r="U26" s="71"/>
      <c r="V26" s="71"/>
      <c r="W26" s="71"/>
      <c r="X26" s="71"/>
      <c r="Y26" s="70"/>
      <c r="Z26" s="72"/>
      <c r="AA26" s="70"/>
      <c r="AB26" s="72"/>
      <c r="AC26" s="71"/>
    </row>
    <row r="27" ht="15.75" customHeight="1">
      <c r="A27" s="49"/>
      <c r="B27" s="49"/>
      <c r="C27" s="50">
        <f t="shared" si="15"/>
        <v>2309</v>
      </c>
      <c r="D27" s="51" t="s">
        <v>52</v>
      </c>
      <c r="E27" s="52">
        <v>50.0</v>
      </c>
      <c r="F27" s="52">
        <v>0.0</v>
      </c>
      <c r="G27" s="52">
        <v>50.0</v>
      </c>
      <c r="H27" s="52">
        <v>18.0</v>
      </c>
      <c r="I27" s="52">
        <v>50.0</v>
      </c>
      <c r="J27" s="54">
        <v>109.93</v>
      </c>
      <c r="K27" s="55">
        <v>50.0</v>
      </c>
      <c r="L27" s="53">
        <v>0.0</v>
      </c>
      <c r="M27" s="56">
        <v>50.0</v>
      </c>
      <c r="N27" s="41">
        <f t="shared" si="5"/>
        <v>0</v>
      </c>
      <c r="O27" s="42"/>
      <c r="P27" s="70"/>
      <c r="Q27" s="70"/>
      <c r="R27" s="70"/>
      <c r="S27" s="70"/>
      <c r="T27" s="71"/>
      <c r="U27" s="71"/>
      <c r="V27" s="71"/>
      <c r="W27" s="71"/>
      <c r="X27" s="71"/>
      <c r="Y27" s="70"/>
      <c r="Z27" s="72"/>
      <c r="AA27" s="70"/>
      <c r="AB27" s="72"/>
      <c r="AC27" s="71"/>
    </row>
    <row r="28" ht="15.75" customHeight="1">
      <c r="A28" s="49"/>
      <c r="B28" s="49"/>
      <c r="C28" s="50">
        <f t="shared" si="15"/>
        <v>2310</v>
      </c>
      <c r="D28" s="51" t="s">
        <v>53</v>
      </c>
      <c r="E28" s="52">
        <v>0.0</v>
      </c>
      <c r="F28" s="52">
        <v>149.5</v>
      </c>
      <c r="G28" s="52">
        <v>0.0</v>
      </c>
      <c r="H28" s="52">
        <v>116.98</v>
      </c>
      <c r="I28" s="52">
        <v>0.0</v>
      </c>
      <c r="J28" s="54">
        <v>88.34</v>
      </c>
      <c r="K28" s="55">
        <v>0.0</v>
      </c>
      <c r="L28" s="53">
        <v>7.18</v>
      </c>
      <c r="M28" s="56">
        <v>25.0</v>
      </c>
      <c r="N28" s="41">
        <f t="shared" si="5"/>
        <v>25</v>
      </c>
      <c r="O28" s="42"/>
      <c r="P28" s="70"/>
      <c r="Q28" s="70"/>
      <c r="R28" s="70"/>
      <c r="S28" s="70"/>
      <c r="T28" s="71"/>
      <c r="U28" s="71"/>
      <c r="V28" s="71"/>
      <c r="W28" s="71"/>
      <c r="X28" s="71"/>
      <c r="Y28" s="70"/>
      <c r="Z28" s="72"/>
      <c r="AA28" s="70"/>
      <c r="AB28" s="72"/>
      <c r="AC28" s="71"/>
    </row>
    <row r="29" ht="15.75" customHeight="1">
      <c r="A29" s="49"/>
      <c r="B29" s="49"/>
      <c r="C29" s="50">
        <f t="shared" si="15"/>
        <v>2311</v>
      </c>
      <c r="D29" s="51" t="s">
        <v>54</v>
      </c>
      <c r="E29" s="52">
        <v>37.5</v>
      </c>
      <c r="F29" s="52">
        <v>25.95</v>
      </c>
      <c r="G29" s="52">
        <v>48.0</v>
      </c>
      <c r="H29" s="52">
        <v>28.0</v>
      </c>
      <c r="I29" s="52">
        <v>48.0</v>
      </c>
      <c r="J29" s="54">
        <v>36.53</v>
      </c>
      <c r="K29" s="55">
        <v>48.0</v>
      </c>
      <c r="L29" s="53">
        <v>57.69</v>
      </c>
      <c r="M29" s="56">
        <v>60.0</v>
      </c>
      <c r="N29" s="41">
        <f t="shared" si="5"/>
        <v>12</v>
      </c>
      <c r="O29" s="42"/>
      <c r="P29" s="70"/>
      <c r="Q29" s="70"/>
      <c r="R29" s="70"/>
      <c r="S29" s="70"/>
      <c r="T29" s="71"/>
      <c r="U29" s="71"/>
      <c r="V29" s="71"/>
      <c r="W29" s="71"/>
      <c r="X29" s="71"/>
      <c r="Y29" s="70"/>
      <c r="Z29" s="72"/>
      <c r="AA29" s="70"/>
      <c r="AB29" s="72"/>
      <c r="AC29" s="71"/>
    </row>
    <row r="30" ht="15.75" customHeight="1">
      <c r="A30" s="49"/>
      <c r="B30" s="49"/>
      <c r="C30" s="50">
        <f t="shared" si="15"/>
        <v>2312</v>
      </c>
      <c r="D30" s="51" t="s">
        <v>55</v>
      </c>
      <c r="E30" s="52">
        <v>150.0</v>
      </c>
      <c r="F30" s="52">
        <v>75.5</v>
      </c>
      <c r="G30" s="52">
        <v>150.0</v>
      </c>
      <c r="H30" s="52">
        <v>146.66</v>
      </c>
      <c r="I30" s="52">
        <v>150.0</v>
      </c>
      <c r="J30" s="54">
        <v>105.08</v>
      </c>
      <c r="K30" s="55">
        <v>150.0</v>
      </c>
      <c r="L30" s="53">
        <v>0.0</v>
      </c>
      <c r="M30" s="56">
        <v>100.0</v>
      </c>
      <c r="N30" s="41">
        <f t="shared" si="5"/>
        <v>-50</v>
      </c>
      <c r="O30" s="42"/>
      <c r="P30" s="70"/>
      <c r="Q30" s="70"/>
      <c r="R30" s="70"/>
      <c r="S30" s="70"/>
      <c r="T30" s="71"/>
      <c r="U30" s="71"/>
      <c r="V30" s="71"/>
      <c r="W30" s="71"/>
      <c r="X30" s="71"/>
      <c r="Y30" s="70"/>
      <c r="Z30" s="72"/>
      <c r="AA30" s="70"/>
      <c r="AB30" s="72"/>
      <c r="AC30" s="71"/>
    </row>
    <row r="31" ht="15.75" customHeight="1">
      <c r="A31" s="49"/>
      <c r="B31" s="49"/>
      <c r="C31" s="50">
        <f t="shared" si="15"/>
        <v>2313</v>
      </c>
      <c r="D31" s="51" t="s">
        <v>56</v>
      </c>
      <c r="E31" s="52">
        <v>35.0</v>
      </c>
      <c r="F31" s="52">
        <v>0.0</v>
      </c>
      <c r="G31" s="52">
        <v>0.0</v>
      </c>
      <c r="H31" s="52">
        <v>0.0</v>
      </c>
      <c r="I31" s="52">
        <v>0.0</v>
      </c>
      <c r="J31" s="54">
        <v>0.0</v>
      </c>
      <c r="K31" s="55">
        <v>0.0</v>
      </c>
      <c r="L31" s="53">
        <v>0.0</v>
      </c>
      <c r="M31" s="56">
        <v>0.0</v>
      </c>
      <c r="N31" s="41">
        <f t="shared" si="5"/>
        <v>0</v>
      </c>
      <c r="O31" s="42"/>
      <c r="P31" s="70"/>
      <c r="Q31" s="70"/>
      <c r="R31" s="70"/>
      <c r="S31" s="70"/>
      <c r="T31" s="71"/>
      <c r="U31" s="71"/>
      <c r="V31" s="71"/>
      <c r="W31" s="71"/>
      <c r="X31" s="71"/>
      <c r="Y31" s="70"/>
      <c r="Z31" s="72"/>
      <c r="AA31" s="70"/>
      <c r="AB31" s="72"/>
      <c r="AC31" s="71"/>
    </row>
    <row r="32" ht="15.75" customHeight="1">
      <c r="A32" s="49"/>
      <c r="B32" s="49"/>
      <c r="C32" s="50">
        <f t="shared" si="15"/>
        <v>2314</v>
      </c>
      <c r="D32" s="51" t="s">
        <v>57</v>
      </c>
      <c r="E32" s="52"/>
      <c r="F32" s="52">
        <v>0.0</v>
      </c>
      <c r="G32" s="52">
        <v>0.0</v>
      </c>
      <c r="H32" s="52">
        <v>90.7</v>
      </c>
      <c r="I32" s="52">
        <v>0.0</v>
      </c>
      <c r="J32" s="54">
        <v>48.76</v>
      </c>
      <c r="K32" s="55">
        <v>0.0</v>
      </c>
      <c r="L32" s="53">
        <v>0.0</v>
      </c>
      <c r="M32" s="56">
        <v>0.0</v>
      </c>
      <c r="N32" s="41">
        <f t="shared" si="5"/>
        <v>0</v>
      </c>
      <c r="O32" s="42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</row>
    <row r="33" ht="15.75" hidden="1" customHeight="1">
      <c r="A33" s="75"/>
      <c r="B33" s="75"/>
      <c r="C33" s="50">
        <f t="shared" si="15"/>
        <v>2315</v>
      </c>
      <c r="D33" s="76" t="s">
        <v>58</v>
      </c>
      <c r="E33" s="55" t="s">
        <v>34</v>
      </c>
      <c r="F33" s="55" t="s">
        <v>34</v>
      </c>
      <c r="G33" s="55" t="s">
        <v>34</v>
      </c>
      <c r="H33" s="55" t="s">
        <v>34</v>
      </c>
      <c r="I33" s="55" t="s">
        <v>34</v>
      </c>
      <c r="J33" s="54">
        <v>6.4</v>
      </c>
      <c r="K33" s="55">
        <v>0.0</v>
      </c>
      <c r="L33" s="53">
        <v>0.0</v>
      </c>
      <c r="M33" s="56">
        <v>0.0</v>
      </c>
      <c r="N33" s="41">
        <f t="shared" si="5"/>
        <v>0</v>
      </c>
      <c r="O33" s="77"/>
      <c r="P33" s="70"/>
      <c r="Q33" s="70"/>
      <c r="R33" s="70"/>
      <c r="S33" s="70"/>
      <c r="T33" s="71"/>
      <c r="U33" s="71"/>
      <c r="V33" s="71"/>
      <c r="W33" s="71"/>
      <c r="X33" s="71"/>
      <c r="Y33" s="70"/>
      <c r="Z33" s="72"/>
      <c r="AA33" s="70"/>
      <c r="AB33" s="72"/>
      <c r="AC33" s="71"/>
    </row>
    <row r="34" ht="15.75" customHeight="1">
      <c r="A34" s="49"/>
      <c r="B34" s="49"/>
      <c r="C34" s="78">
        <v>2316.0</v>
      </c>
      <c r="D34" s="65" t="s">
        <v>59</v>
      </c>
      <c r="E34" s="52"/>
      <c r="F34" s="52"/>
      <c r="G34" s="52"/>
      <c r="H34" s="52"/>
      <c r="I34" s="79" t="s">
        <v>34</v>
      </c>
      <c r="J34" s="79" t="s">
        <v>34</v>
      </c>
      <c r="K34" s="79" t="s">
        <v>34</v>
      </c>
      <c r="L34" s="79" t="s">
        <v>34</v>
      </c>
      <c r="M34" s="56">
        <v>300.0</v>
      </c>
      <c r="N34" s="80">
        <v>300.0</v>
      </c>
      <c r="O34" s="42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</row>
    <row r="35" ht="15.75" customHeight="1">
      <c r="A35" s="81"/>
      <c r="B35" s="82">
        <v>2400.0</v>
      </c>
      <c r="C35" s="83" t="s">
        <v>60</v>
      </c>
      <c r="D35" s="84"/>
      <c r="E35" s="85">
        <v>250.0</v>
      </c>
      <c r="F35" s="39">
        <v>110.64</v>
      </c>
      <c r="G35" s="39">
        <v>250.0</v>
      </c>
      <c r="H35" s="39">
        <v>0.0</v>
      </c>
      <c r="I35" s="39">
        <v>250.0</v>
      </c>
      <c r="J35" s="40">
        <v>250.0</v>
      </c>
      <c r="K35" s="40">
        <v>250.0</v>
      </c>
      <c r="L35" s="86">
        <v>0.0</v>
      </c>
      <c r="M35" s="86">
        <v>150.0</v>
      </c>
      <c r="N35" s="41">
        <f t="shared" ref="N35:N42" si="17">M35-K35</f>
        <v>-100</v>
      </c>
      <c r="O35" s="42"/>
      <c r="P35" s="70"/>
      <c r="Q35" s="70"/>
      <c r="R35" s="70"/>
      <c r="S35" s="70"/>
      <c r="T35" s="71"/>
      <c r="U35" s="71"/>
      <c r="V35" s="71"/>
      <c r="W35" s="71"/>
      <c r="X35" s="71"/>
      <c r="Y35" s="70"/>
      <c r="Z35" s="72"/>
      <c r="AA35" s="70"/>
      <c r="AB35" s="72"/>
      <c r="AC35" s="71"/>
    </row>
    <row r="36" ht="15.75" customHeight="1">
      <c r="A36" s="16">
        <v>3000.0</v>
      </c>
      <c r="B36" s="87" t="s">
        <v>61</v>
      </c>
      <c r="C36" s="87"/>
      <c r="D36" s="88"/>
      <c r="E36" s="27">
        <f t="shared" ref="E36:M36" si="16">SUM(E37:E39)</f>
        <v>450</v>
      </c>
      <c r="F36" s="27">
        <f t="shared" si="16"/>
        <v>488.22</v>
      </c>
      <c r="G36" s="27">
        <f t="shared" si="16"/>
        <v>350</v>
      </c>
      <c r="H36" s="27">
        <f t="shared" si="16"/>
        <v>0</v>
      </c>
      <c r="I36" s="27">
        <f t="shared" si="16"/>
        <v>650</v>
      </c>
      <c r="J36" s="89">
        <f t="shared" si="16"/>
        <v>581.02</v>
      </c>
      <c r="K36" s="89">
        <f t="shared" si="16"/>
        <v>350</v>
      </c>
      <c r="L36" s="89">
        <f t="shared" si="16"/>
        <v>238.44</v>
      </c>
      <c r="M36" s="89">
        <f t="shared" si="16"/>
        <v>250</v>
      </c>
      <c r="N36" s="90">
        <f t="shared" si="17"/>
        <v>-100</v>
      </c>
      <c r="O36" s="42"/>
      <c r="P36" s="70"/>
      <c r="Q36" s="70"/>
      <c r="R36" s="70"/>
      <c r="S36" s="70"/>
      <c r="T36" s="71"/>
      <c r="U36" s="71"/>
      <c r="V36" s="71"/>
      <c r="W36" s="71"/>
      <c r="X36" s="71"/>
      <c r="Y36" s="70"/>
      <c r="Z36" s="72"/>
      <c r="AA36" s="70"/>
      <c r="AB36" s="72"/>
      <c r="AC36" s="71"/>
    </row>
    <row r="37" ht="15.75" hidden="1" customHeight="1">
      <c r="A37" s="49"/>
      <c r="B37" s="49"/>
      <c r="C37" s="50">
        <f>A36+1</f>
        <v>3001</v>
      </c>
      <c r="D37" s="51" t="s">
        <v>62</v>
      </c>
      <c r="E37" s="52">
        <v>0.0</v>
      </c>
      <c r="F37" s="52">
        <v>0.0</v>
      </c>
      <c r="G37" s="52">
        <v>0.0</v>
      </c>
      <c r="H37" s="52">
        <v>0.0</v>
      </c>
      <c r="I37" s="52">
        <v>0.0</v>
      </c>
      <c r="J37" s="54">
        <v>0.0</v>
      </c>
      <c r="K37" s="55">
        <v>0.0</v>
      </c>
      <c r="L37" s="53">
        <v>0.0</v>
      </c>
      <c r="M37" s="56">
        <v>0.0</v>
      </c>
      <c r="N37" s="41">
        <f t="shared" si="17"/>
        <v>0</v>
      </c>
      <c r="O37" s="42"/>
      <c r="P37" s="70"/>
      <c r="Q37" s="70"/>
      <c r="R37" s="70"/>
      <c r="S37" s="70"/>
      <c r="T37" s="71"/>
      <c r="U37" s="71"/>
      <c r="V37" s="71"/>
      <c r="W37" s="71"/>
      <c r="X37" s="71"/>
      <c r="Y37" s="70"/>
      <c r="Z37" s="72"/>
      <c r="AA37" s="70"/>
      <c r="AB37" s="72"/>
      <c r="AC37" s="71"/>
    </row>
    <row r="38" ht="15.75" customHeight="1">
      <c r="A38" s="49"/>
      <c r="B38" s="49"/>
      <c r="C38" s="50">
        <f t="shared" ref="C38:C39" si="18">C37+1</f>
        <v>3002</v>
      </c>
      <c r="D38" s="51" t="s">
        <v>63</v>
      </c>
      <c r="E38" s="52">
        <v>400.0</v>
      </c>
      <c r="F38" s="52">
        <v>270.08</v>
      </c>
      <c r="G38" s="52">
        <v>300.0</v>
      </c>
      <c r="H38" s="52">
        <v>0.0</v>
      </c>
      <c r="I38" s="52">
        <v>350.0</v>
      </c>
      <c r="J38" s="54">
        <v>516.58</v>
      </c>
      <c r="K38" s="55">
        <v>300.0</v>
      </c>
      <c r="L38" s="53">
        <v>238.44</v>
      </c>
      <c r="M38" s="56">
        <v>250.0</v>
      </c>
      <c r="N38" s="41">
        <f t="shared" si="17"/>
        <v>-50</v>
      </c>
      <c r="O38" s="42"/>
      <c r="P38" s="70"/>
      <c r="Q38" s="70"/>
      <c r="R38" s="70"/>
      <c r="S38" s="70"/>
      <c r="T38" s="71"/>
      <c r="U38" s="71"/>
      <c r="V38" s="71"/>
      <c r="W38" s="71"/>
      <c r="X38" s="71"/>
      <c r="Y38" s="70"/>
      <c r="Z38" s="72"/>
      <c r="AA38" s="70"/>
      <c r="AB38" s="72"/>
      <c r="AC38" s="71"/>
    </row>
    <row r="39" ht="15.75" customHeight="1">
      <c r="A39" s="49"/>
      <c r="B39" s="49"/>
      <c r="C39" s="50">
        <f t="shared" si="18"/>
        <v>3003</v>
      </c>
      <c r="D39" s="91" t="s">
        <v>64</v>
      </c>
      <c r="E39" s="52">
        <v>50.0</v>
      </c>
      <c r="F39" s="52">
        <v>218.14</v>
      </c>
      <c r="G39" s="52">
        <v>50.0</v>
      </c>
      <c r="H39" s="52">
        <v>0.0</v>
      </c>
      <c r="I39" s="52">
        <v>300.0</v>
      </c>
      <c r="J39" s="54">
        <v>64.44</v>
      </c>
      <c r="K39" s="55">
        <v>50.0</v>
      </c>
      <c r="L39" s="53">
        <v>0.0</v>
      </c>
      <c r="M39" s="56">
        <v>0.0</v>
      </c>
      <c r="N39" s="41">
        <f t="shared" si="17"/>
        <v>-50</v>
      </c>
      <c r="O39" s="42"/>
      <c r="P39" s="70"/>
      <c r="Q39" s="70"/>
      <c r="R39" s="70"/>
      <c r="S39" s="70"/>
      <c r="T39" s="71"/>
      <c r="U39" s="71"/>
      <c r="V39" s="71"/>
      <c r="W39" s="71"/>
      <c r="X39" s="71"/>
      <c r="Y39" s="70"/>
      <c r="Z39" s="72"/>
      <c r="AA39" s="70"/>
      <c r="AB39" s="72"/>
      <c r="AC39" s="71"/>
    </row>
    <row r="40" ht="15.75" customHeight="1">
      <c r="A40" s="16">
        <v>4000.0</v>
      </c>
      <c r="B40" s="87" t="s">
        <v>65</v>
      </c>
      <c r="C40" s="87"/>
      <c r="D40" s="88"/>
      <c r="E40" s="27">
        <f t="shared" ref="E40:L40" si="19">SUM(E41:E59)</f>
        <v>5555</v>
      </c>
      <c r="F40" s="27">
        <f t="shared" si="19"/>
        <v>4604.52</v>
      </c>
      <c r="G40" s="27">
        <f t="shared" si="19"/>
        <v>4880</v>
      </c>
      <c r="H40" s="27">
        <f t="shared" si="19"/>
        <v>913.07</v>
      </c>
      <c r="I40" s="27">
        <f t="shared" si="19"/>
        <v>5461.45</v>
      </c>
      <c r="J40" s="89">
        <f t="shared" si="19"/>
        <v>4009.5</v>
      </c>
      <c r="K40" s="89">
        <f t="shared" si="19"/>
        <v>4750</v>
      </c>
      <c r="L40" s="89">
        <f t="shared" si="19"/>
        <v>2744.57</v>
      </c>
      <c r="M40" s="89">
        <f>SUM(M41:M60)</f>
        <v>4650</v>
      </c>
      <c r="N40" s="90">
        <f t="shared" si="17"/>
        <v>-100</v>
      </c>
      <c r="O40" s="42"/>
      <c r="P40" s="70"/>
      <c r="Q40" s="70"/>
      <c r="R40" s="70"/>
      <c r="S40" s="70"/>
      <c r="T40" s="71"/>
      <c r="U40" s="71"/>
      <c r="V40" s="71"/>
      <c r="W40" s="71"/>
      <c r="X40" s="71"/>
      <c r="Y40" s="70"/>
      <c r="Z40" s="72"/>
      <c r="AA40" s="70"/>
      <c r="AB40" s="72"/>
      <c r="AC40" s="71"/>
    </row>
    <row r="41" ht="15.75" customHeight="1">
      <c r="A41" s="49"/>
      <c r="B41" s="49"/>
      <c r="C41" s="50">
        <f>A40+1</f>
        <v>4001</v>
      </c>
      <c r="D41" s="51" t="s">
        <v>66</v>
      </c>
      <c r="E41" s="92">
        <v>850.0</v>
      </c>
      <c r="F41" s="92">
        <v>694.49</v>
      </c>
      <c r="G41" s="52">
        <v>950.0</v>
      </c>
      <c r="H41" s="52">
        <v>173.76</v>
      </c>
      <c r="I41" s="52">
        <v>950.0</v>
      </c>
      <c r="J41" s="54">
        <v>708.28</v>
      </c>
      <c r="K41" s="55">
        <v>950.0</v>
      </c>
      <c r="L41" s="53">
        <v>783.95</v>
      </c>
      <c r="M41" s="56">
        <v>1150.0</v>
      </c>
      <c r="N41" s="41">
        <f t="shared" si="17"/>
        <v>200</v>
      </c>
      <c r="O41" s="42"/>
      <c r="P41" s="70"/>
      <c r="Q41" s="70"/>
      <c r="R41" s="70"/>
      <c r="S41" s="70"/>
      <c r="T41" s="71"/>
      <c r="U41" s="71"/>
      <c r="V41" s="71"/>
      <c r="W41" s="71"/>
      <c r="X41" s="71"/>
      <c r="Y41" s="70"/>
      <c r="Z41" s="72"/>
      <c r="AA41" s="70"/>
      <c r="AB41" s="72"/>
      <c r="AC41" s="71"/>
    </row>
    <row r="42" ht="15.75" hidden="1" customHeight="1">
      <c r="A42" s="49"/>
      <c r="B42" s="49"/>
      <c r="C42" s="50">
        <f t="shared" ref="C42:C48" si="20">C41+1</f>
        <v>4002</v>
      </c>
      <c r="D42" s="51" t="s">
        <v>67</v>
      </c>
      <c r="E42" s="92">
        <v>200.0</v>
      </c>
      <c r="F42" s="52">
        <v>192.31</v>
      </c>
      <c r="G42" s="52">
        <v>200.0</v>
      </c>
      <c r="H42" s="52">
        <v>242.67</v>
      </c>
      <c r="I42" s="52">
        <v>261.45</v>
      </c>
      <c r="J42" s="54">
        <v>771.03</v>
      </c>
      <c r="K42" s="55" t="s">
        <v>34</v>
      </c>
      <c r="L42" s="54"/>
      <c r="M42" s="56" t="s">
        <v>34</v>
      </c>
      <c r="N42" s="41" t="str">
        <f t="shared" si="17"/>
        <v>#VALUE!</v>
      </c>
      <c r="O42" s="42"/>
      <c r="P42" s="70"/>
      <c r="Q42" s="70"/>
      <c r="R42" s="70"/>
      <c r="S42" s="70"/>
      <c r="T42" s="71"/>
      <c r="U42" s="71"/>
      <c r="V42" s="71"/>
      <c r="W42" s="71"/>
      <c r="X42" s="71"/>
      <c r="Y42" s="70"/>
      <c r="Z42" s="72"/>
      <c r="AA42" s="70"/>
      <c r="AB42" s="72"/>
      <c r="AC42" s="71"/>
    </row>
    <row r="43" ht="15.75" customHeight="1">
      <c r="A43" s="49"/>
      <c r="B43" s="49"/>
      <c r="C43" s="50">
        <f t="shared" si="20"/>
        <v>4003</v>
      </c>
      <c r="D43" s="51" t="s">
        <v>68</v>
      </c>
      <c r="E43" s="92">
        <v>500.0</v>
      </c>
      <c r="F43" s="92">
        <v>320.04</v>
      </c>
      <c r="G43" s="52">
        <v>500.0</v>
      </c>
      <c r="H43" s="52">
        <v>468.19</v>
      </c>
      <c r="I43" s="52">
        <v>500.0</v>
      </c>
      <c r="J43" s="54">
        <v>330.09</v>
      </c>
      <c r="K43" s="55">
        <v>500.0</v>
      </c>
      <c r="L43" s="53">
        <v>410.78</v>
      </c>
      <c r="M43" s="56" t="s">
        <v>34</v>
      </c>
      <c r="N43" s="80">
        <v>-500.0</v>
      </c>
      <c r="O43" s="42"/>
      <c r="P43" s="70"/>
      <c r="Q43" s="70"/>
      <c r="R43" s="70"/>
      <c r="S43" s="70"/>
      <c r="T43" s="71"/>
      <c r="U43" s="71"/>
      <c r="V43" s="71"/>
      <c r="W43" s="71"/>
      <c r="X43" s="71"/>
      <c r="Y43" s="70"/>
      <c r="Z43" s="72"/>
      <c r="AA43" s="70"/>
      <c r="AB43" s="72"/>
      <c r="AC43" s="71"/>
    </row>
    <row r="44" ht="15.75" customHeight="1">
      <c r="A44" s="49"/>
      <c r="B44" s="49"/>
      <c r="C44" s="50">
        <f t="shared" si="20"/>
        <v>4004</v>
      </c>
      <c r="D44" s="93" t="s">
        <v>69</v>
      </c>
      <c r="E44" s="92">
        <v>480.0</v>
      </c>
      <c r="F44" s="52">
        <v>495.15</v>
      </c>
      <c r="G44" s="52">
        <v>730.0</v>
      </c>
      <c r="H44" s="52">
        <v>845.9</v>
      </c>
      <c r="I44" s="52">
        <v>850.0</v>
      </c>
      <c r="J44" s="54">
        <v>451.3</v>
      </c>
      <c r="K44" s="55">
        <v>1100.0</v>
      </c>
      <c r="L44" s="53">
        <v>563.35</v>
      </c>
      <c r="M44" s="56">
        <v>700.0</v>
      </c>
      <c r="N44" s="41">
        <f t="shared" ref="N44:N59" si="21">M44-K44</f>
        <v>-400</v>
      </c>
      <c r="O44" s="42"/>
      <c r="P44" s="70"/>
      <c r="Q44" s="70"/>
      <c r="R44" s="70"/>
      <c r="S44" s="70"/>
      <c r="T44" s="71"/>
      <c r="U44" s="71"/>
      <c r="V44" s="71"/>
      <c r="W44" s="71"/>
      <c r="X44" s="71"/>
      <c r="Y44" s="70"/>
      <c r="Z44" s="72"/>
      <c r="AA44" s="70"/>
      <c r="AB44" s="72"/>
      <c r="AC44" s="71"/>
    </row>
    <row r="45" ht="15.75" customHeight="1">
      <c r="A45" s="49"/>
      <c r="B45" s="49"/>
      <c r="C45" s="50">
        <f t="shared" si="20"/>
        <v>4005</v>
      </c>
      <c r="D45" s="51" t="s">
        <v>70</v>
      </c>
      <c r="E45" s="92">
        <v>100.0</v>
      </c>
      <c r="F45" s="54">
        <v>127.94</v>
      </c>
      <c r="G45" s="52">
        <v>600.0</v>
      </c>
      <c r="H45" s="52">
        <f>625-3.15</f>
        <v>621.85</v>
      </c>
      <c r="I45" s="52">
        <v>800.0</v>
      </c>
      <c r="J45" s="54">
        <v>904.85</v>
      </c>
      <c r="K45" s="55">
        <v>850.0</v>
      </c>
      <c r="L45" s="53">
        <v>152.35</v>
      </c>
      <c r="M45" s="56">
        <v>850.0</v>
      </c>
      <c r="N45" s="41">
        <f t="shared" si="21"/>
        <v>0</v>
      </c>
      <c r="O45" s="42"/>
      <c r="P45" s="70"/>
      <c r="Q45" s="70"/>
      <c r="R45" s="70"/>
      <c r="S45" s="70"/>
      <c r="T45" s="71"/>
      <c r="U45" s="71"/>
      <c r="V45" s="71"/>
      <c r="W45" s="71"/>
      <c r="X45" s="71"/>
      <c r="Y45" s="70"/>
      <c r="Z45" s="72"/>
      <c r="AA45" s="70"/>
      <c r="AB45" s="72"/>
      <c r="AC45" s="71"/>
    </row>
    <row r="46" ht="15.75" hidden="1" customHeight="1">
      <c r="A46" s="49"/>
      <c r="B46" s="49"/>
      <c r="C46" s="50">
        <f t="shared" si="20"/>
        <v>4006</v>
      </c>
      <c r="D46" s="51" t="s">
        <v>71</v>
      </c>
      <c r="E46" s="92">
        <v>700.0</v>
      </c>
      <c r="F46" s="52">
        <v>358.55</v>
      </c>
      <c r="G46" s="52" t="s">
        <v>34</v>
      </c>
      <c r="H46" s="52" t="s">
        <v>34</v>
      </c>
      <c r="I46" s="52" t="s">
        <v>34</v>
      </c>
      <c r="J46" s="55" t="s">
        <v>34</v>
      </c>
      <c r="K46" s="55" t="s">
        <v>34</v>
      </c>
      <c r="L46" s="54"/>
      <c r="M46" s="55"/>
      <c r="N46" s="41" t="str">
        <f t="shared" si="21"/>
        <v>#VALUE!</v>
      </c>
      <c r="O46" s="42"/>
      <c r="P46" s="70"/>
      <c r="Q46" s="70"/>
      <c r="R46" s="70"/>
      <c r="S46" s="70"/>
      <c r="T46" s="71"/>
      <c r="U46" s="71"/>
      <c r="V46" s="71"/>
      <c r="W46" s="71"/>
      <c r="X46" s="71"/>
      <c r="Y46" s="70"/>
      <c r="Z46" s="72"/>
      <c r="AA46" s="70"/>
      <c r="AB46" s="72"/>
      <c r="AC46" s="71"/>
    </row>
    <row r="47" ht="15.75" customHeight="1">
      <c r="A47" s="49"/>
      <c r="B47" s="49"/>
      <c r="C47" s="50">
        <f t="shared" si="20"/>
        <v>4007</v>
      </c>
      <c r="D47" s="51" t="s">
        <v>72</v>
      </c>
      <c r="E47" s="92">
        <v>400.0</v>
      </c>
      <c r="F47" s="52">
        <v>294.69</v>
      </c>
      <c r="G47" s="52">
        <v>400.0</v>
      </c>
      <c r="H47" s="52">
        <v>103.71</v>
      </c>
      <c r="I47" s="52">
        <v>400.0</v>
      </c>
      <c r="J47" s="54">
        <v>358.13</v>
      </c>
      <c r="K47" s="55">
        <v>400.0</v>
      </c>
      <c r="L47" s="53">
        <v>400.0</v>
      </c>
      <c r="M47" s="56">
        <v>400.0</v>
      </c>
      <c r="N47" s="41">
        <f t="shared" si="21"/>
        <v>0</v>
      </c>
      <c r="O47" s="42"/>
      <c r="P47" s="70"/>
      <c r="Q47" s="70"/>
      <c r="R47" s="70"/>
      <c r="S47" s="70"/>
      <c r="T47" s="71"/>
      <c r="U47" s="71"/>
      <c r="V47" s="71"/>
      <c r="W47" s="71"/>
      <c r="X47" s="71"/>
      <c r="Y47" s="70"/>
      <c r="Z47" s="72"/>
      <c r="AA47" s="70"/>
      <c r="AB47" s="72"/>
      <c r="AC47" s="71"/>
    </row>
    <row r="48" ht="15.75" customHeight="1">
      <c r="A48" s="49"/>
      <c r="B48" s="49"/>
      <c r="C48" s="50">
        <f t="shared" si="20"/>
        <v>4008</v>
      </c>
      <c r="D48" s="91" t="s">
        <v>73</v>
      </c>
      <c r="E48" s="92">
        <v>300.0</v>
      </c>
      <c r="F48" s="52">
        <v>1115.2</v>
      </c>
      <c r="G48" s="52">
        <v>0.0</v>
      </c>
      <c r="H48" s="52">
        <v>0.0</v>
      </c>
      <c r="I48" s="52">
        <v>0.0</v>
      </c>
      <c r="J48" s="55">
        <v>0.0</v>
      </c>
      <c r="K48" s="55">
        <v>0.0</v>
      </c>
      <c r="L48" s="53">
        <v>35.0</v>
      </c>
      <c r="M48" s="56">
        <v>500.0</v>
      </c>
      <c r="N48" s="41">
        <f t="shared" si="21"/>
        <v>500</v>
      </c>
      <c r="O48" s="42"/>
      <c r="P48" s="70"/>
      <c r="Q48" s="70"/>
      <c r="R48" s="70"/>
      <c r="S48" s="70"/>
      <c r="T48" s="71"/>
      <c r="U48" s="71"/>
      <c r="V48" s="71"/>
      <c r="W48" s="71"/>
      <c r="X48" s="71"/>
      <c r="Y48" s="70"/>
      <c r="Z48" s="72"/>
      <c r="AA48" s="70"/>
      <c r="AB48" s="72"/>
      <c r="AC48" s="71"/>
    </row>
    <row r="49" ht="15.75" hidden="1" customHeight="1">
      <c r="A49" s="49"/>
      <c r="B49" s="49"/>
      <c r="C49" s="50">
        <f>SUM(C48+1)</f>
        <v>4009</v>
      </c>
      <c r="D49" s="51" t="s">
        <v>74</v>
      </c>
      <c r="E49" s="92">
        <v>500.0</v>
      </c>
      <c r="F49" s="52">
        <v>111.43</v>
      </c>
      <c r="G49" s="52" t="s">
        <v>34</v>
      </c>
      <c r="H49" s="52" t="s">
        <v>34</v>
      </c>
      <c r="I49" s="52" t="s">
        <v>34</v>
      </c>
      <c r="J49" s="55" t="s">
        <v>34</v>
      </c>
      <c r="K49" s="55" t="s">
        <v>34</v>
      </c>
      <c r="L49" s="54"/>
      <c r="M49" s="55"/>
      <c r="N49" s="41" t="str">
        <f t="shared" si="21"/>
        <v>#VALUE!</v>
      </c>
      <c r="O49" s="42"/>
      <c r="P49" s="70"/>
      <c r="Q49" s="70"/>
      <c r="R49" s="70"/>
      <c r="S49" s="70"/>
      <c r="T49" s="71"/>
      <c r="U49" s="71"/>
      <c r="V49" s="71"/>
      <c r="W49" s="71"/>
      <c r="X49" s="71"/>
      <c r="Y49" s="70"/>
      <c r="Z49" s="72"/>
      <c r="AA49" s="70"/>
      <c r="AB49" s="72"/>
      <c r="AC49" s="71"/>
    </row>
    <row r="50" ht="15.75" customHeight="1">
      <c r="A50" s="49"/>
      <c r="B50" s="49"/>
      <c r="C50" s="50">
        <f t="shared" ref="C50:C59" si="22">C49+1</f>
        <v>4010</v>
      </c>
      <c r="D50" s="51" t="s">
        <v>75</v>
      </c>
      <c r="E50" s="92">
        <v>0.0</v>
      </c>
      <c r="F50" s="52">
        <v>0.0</v>
      </c>
      <c r="G50" s="52">
        <v>0.0</v>
      </c>
      <c r="H50" s="52">
        <v>-1592.88</v>
      </c>
      <c r="I50" s="52">
        <v>0.0</v>
      </c>
      <c r="J50" s="54">
        <v>-161.8</v>
      </c>
      <c r="K50" s="55">
        <v>0.0</v>
      </c>
      <c r="L50" s="53">
        <v>-296.04</v>
      </c>
      <c r="M50" s="56">
        <v>0.0</v>
      </c>
      <c r="N50" s="41">
        <f t="shared" si="21"/>
        <v>0</v>
      </c>
      <c r="O50" s="42"/>
      <c r="P50" s="70"/>
      <c r="Q50" s="70"/>
      <c r="R50" s="70"/>
      <c r="S50" s="70"/>
      <c r="T50" s="71"/>
      <c r="U50" s="71"/>
      <c r="V50" s="71"/>
      <c r="W50" s="71"/>
      <c r="X50" s="71"/>
      <c r="Y50" s="70"/>
      <c r="Z50" s="72"/>
      <c r="AA50" s="70"/>
      <c r="AB50" s="72"/>
      <c r="AC50" s="71"/>
    </row>
    <row r="51" ht="15.75" customHeight="1">
      <c r="A51" s="49"/>
      <c r="B51" s="49"/>
      <c r="C51" s="50">
        <f t="shared" si="22"/>
        <v>4011</v>
      </c>
      <c r="D51" s="51" t="s">
        <v>76</v>
      </c>
      <c r="E51" s="92">
        <v>400.0</v>
      </c>
      <c r="F51" s="52">
        <v>281.56</v>
      </c>
      <c r="G51" s="52">
        <v>400.0</v>
      </c>
      <c r="H51" s="52">
        <v>0.0</v>
      </c>
      <c r="I51" s="52">
        <v>400.0</v>
      </c>
      <c r="J51" s="54">
        <v>0.0</v>
      </c>
      <c r="K51" s="55">
        <v>0.0</v>
      </c>
      <c r="L51" s="53">
        <v>18.1</v>
      </c>
      <c r="M51" s="56">
        <v>25.0</v>
      </c>
      <c r="N51" s="41">
        <f t="shared" si="21"/>
        <v>25</v>
      </c>
      <c r="O51" s="42"/>
      <c r="P51" s="70"/>
      <c r="Q51" s="70"/>
      <c r="R51" s="70"/>
      <c r="S51" s="70"/>
      <c r="T51" s="71"/>
      <c r="U51" s="71"/>
      <c r="V51" s="71"/>
      <c r="W51" s="71"/>
      <c r="X51" s="71"/>
      <c r="Y51" s="70"/>
      <c r="Z51" s="72"/>
      <c r="AA51" s="70"/>
      <c r="AB51" s="72"/>
      <c r="AC51" s="71"/>
    </row>
    <row r="52" ht="15.75" customHeight="1">
      <c r="A52" s="49"/>
      <c r="B52" s="49"/>
      <c r="C52" s="50">
        <f t="shared" si="22"/>
        <v>4012</v>
      </c>
      <c r="D52" s="51" t="s">
        <v>77</v>
      </c>
      <c r="E52" s="92">
        <v>25.0</v>
      </c>
      <c r="F52" s="52">
        <v>25.0</v>
      </c>
      <c r="G52" s="52">
        <v>50.0</v>
      </c>
      <c r="H52" s="52">
        <v>0.0</v>
      </c>
      <c r="I52" s="52">
        <v>50.0</v>
      </c>
      <c r="J52" s="54">
        <v>0.0</v>
      </c>
      <c r="K52" s="55">
        <v>0.0</v>
      </c>
      <c r="L52" s="53">
        <v>0.0</v>
      </c>
      <c r="M52" s="56">
        <v>0.0</v>
      </c>
      <c r="N52" s="41">
        <f t="shared" si="21"/>
        <v>0</v>
      </c>
      <c r="O52" s="42"/>
      <c r="P52" s="70"/>
      <c r="Q52" s="70"/>
      <c r="R52" s="70"/>
      <c r="S52" s="70"/>
      <c r="T52" s="71"/>
      <c r="U52" s="71"/>
      <c r="V52" s="71"/>
      <c r="W52" s="71"/>
      <c r="X52" s="71"/>
      <c r="Y52" s="70"/>
      <c r="Z52" s="72"/>
      <c r="AA52" s="70"/>
      <c r="AB52" s="72"/>
      <c r="AC52" s="71"/>
    </row>
    <row r="53" ht="15.75" hidden="1" customHeight="1">
      <c r="A53" s="49"/>
      <c r="B53" s="49"/>
      <c r="C53" s="50">
        <f t="shared" si="22"/>
        <v>4013</v>
      </c>
      <c r="D53" s="51" t="s">
        <v>78</v>
      </c>
      <c r="E53" s="92">
        <v>350.0</v>
      </c>
      <c r="F53" s="52">
        <v>235.83</v>
      </c>
      <c r="G53" s="52" t="s">
        <v>34</v>
      </c>
      <c r="H53" s="52" t="s">
        <v>34</v>
      </c>
      <c r="I53" s="52" t="s">
        <v>34</v>
      </c>
      <c r="J53" s="55" t="s">
        <v>34</v>
      </c>
      <c r="K53" s="55" t="s">
        <v>34</v>
      </c>
      <c r="L53" s="55" t="s">
        <v>34</v>
      </c>
      <c r="M53" s="55"/>
      <c r="N53" s="41" t="str">
        <f t="shared" si="21"/>
        <v>#VALUE!</v>
      </c>
      <c r="O53" s="42"/>
      <c r="P53" s="70"/>
      <c r="Q53" s="70"/>
      <c r="R53" s="70"/>
      <c r="S53" s="70"/>
      <c r="T53" s="71"/>
      <c r="U53" s="71"/>
      <c r="V53" s="71"/>
      <c r="W53" s="71"/>
      <c r="X53" s="71"/>
      <c r="Y53" s="70"/>
      <c r="Z53" s="72"/>
      <c r="AA53" s="70"/>
      <c r="AB53" s="72"/>
      <c r="AC53" s="71"/>
    </row>
    <row r="54" ht="15.75" customHeight="1">
      <c r="A54" s="49"/>
      <c r="B54" s="49"/>
      <c r="C54" s="50">
        <f t="shared" si="22"/>
        <v>4014</v>
      </c>
      <c r="D54" s="51" t="s">
        <v>79</v>
      </c>
      <c r="E54" s="92">
        <v>0.0</v>
      </c>
      <c r="F54" s="52">
        <v>0.0</v>
      </c>
      <c r="G54" s="52">
        <v>0.0</v>
      </c>
      <c r="H54" s="52">
        <v>0.0</v>
      </c>
      <c r="I54" s="52">
        <v>0.0</v>
      </c>
      <c r="J54" s="54">
        <v>0.0</v>
      </c>
      <c r="K54" s="55">
        <v>0.0</v>
      </c>
      <c r="L54" s="53">
        <v>0.0</v>
      </c>
      <c r="M54" s="56">
        <v>0.0</v>
      </c>
      <c r="N54" s="41">
        <f t="shared" si="21"/>
        <v>0</v>
      </c>
      <c r="O54" s="42"/>
      <c r="P54" s="70"/>
      <c r="Q54" s="70"/>
      <c r="R54" s="70"/>
      <c r="S54" s="70"/>
      <c r="T54" s="71"/>
      <c r="U54" s="71"/>
      <c r="V54" s="71"/>
      <c r="W54" s="71"/>
      <c r="X54" s="71"/>
      <c r="Y54" s="70"/>
      <c r="Z54" s="72"/>
      <c r="AA54" s="70"/>
      <c r="AB54" s="72"/>
      <c r="AC54" s="71"/>
    </row>
    <row r="55" ht="15.75" hidden="1" customHeight="1">
      <c r="A55" s="49"/>
      <c r="B55" s="49"/>
      <c r="C55" s="50">
        <f t="shared" si="22"/>
        <v>4015</v>
      </c>
      <c r="D55" s="91" t="s">
        <v>80</v>
      </c>
      <c r="E55" s="92">
        <v>0.0</v>
      </c>
      <c r="F55" s="52"/>
      <c r="G55" s="52" t="s">
        <v>34</v>
      </c>
      <c r="H55" s="52">
        <v>12.44</v>
      </c>
      <c r="I55" s="52" t="s">
        <v>34</v>
      </c>
      <c r="J55" s="52" t="s">
        <v>34</v>
      </c>
      <c r="K55" s="55" t="s">
        <v>34</v>
      </c>
      <c r="L55" s="52" t="s">
        <v>34</v>
      </c>
      <c r="M55" s="55"/>
      <c r="N55" s="41" t="str">
        <f t="shared" si="21"/>
        <v>#VALUE!</v>
      </c>
      <c r="O55" s="42"/>
      <c r="P55" s="70"/>
      <c r="Q55" s="70"/>
      <c r="R55" s="70"/>
      <c r="S55" s="70"/>
      <c r="T55" s="71"/>
      <c r="U55" s="71"/>
      <c r="V55" s="71"/>
      <c r="W55" s="71"/>
      <c r="X55" s="71"/>
      <c r="Y55" s="70"/>
      <c r="Z55" s="72"/>
      <c r="AA55" s="70"/>
      <c r="AB55" s="72"/>
      <c r="AC55" s="71"/>
    </row>
    <row r="56" ht="15.75" hidden="1" customHeight="1">
      <c r="A56" s="49"/>
      <c r="B56" s="49"/>
      <c r="C56" s="50">
        <f t="shared" si="22"/>
        <v>4016</v>
      </c>
      <c r="D56" s="51" t="s">
        <v>81</v>
      </c>
      <c r="E56" s="92">
        <v>200.0</v>
      </c>
      <c r="F56" s="52">
        <v>17.93</v>
      </c>
      <c r="G56" s="52">
        <v>200.0</v>
      </c>
      <c r="H56" s="52">
        <v>0.0</v>
      </c>
      <c r="I56" s="52">
        <v>200.0</v>
      </c>
      <c r="J56" s="54">
        <v>0.0</v>
      </c>
      <c r="K56" s="55">
        <v>0.0</v>
      </c>
      <c r="L56" s="54"/>
      <c r="M56" s="55"/>
      <c r="N56" s="41">
        <f t="shared" si="21"/>
        <v>0</v>
      </c>
      <c r="O56" s="42"/>
      <c r="P56" s="70"/>
      <c r="Q56" s="70"/>
      <c r="R56" s="70"/>
      <c r="S56" s="70"/>
      <c r="T56" s="71"/>
      <c r="U56" s="71"/>
      <c r="V56" s="71"/>
      <c r="W56" s="71"/>
      <c r="X56" s="71"/>
      <c r="Y56" s="70"/>
      <c r="Z56" s="72"/>
      <c r="AA56" s="70"/>
      <c r="AB56" s="72"/>
      <c r="AC56" s="71"/>
    </row>
    <row r="57" ht="15.75" customHeight="1">
      <c r="A57" s="49"/>
      <c r="B57" s="49"/>
      <c r="C57" s="50">
        <f t="shared" si="22"/>
        <v>4017</v>
      </c>
      <c r="D57" s="51" t="s">
        <v>82</v>
      </c>
      <c r="E57" s="92">
        <v>150.0</v>
      </c>
      <c r="F57" s="52">
        <v>91.49</v>
      </c>
      <c r="G57" s="52">
        <v>100.0</v>
      </c>
      <c r="H57" s="52">
        <v>0.0</v>
      </c>
      <c r="I57" s="52">
        <v>200.0</v>
      </c>
      <c r="J57" s="54">
        <v>49.26</v>
      </c>
      <c r="K57" s="55">
        <v>200.0</v>
      </c>
      <c r="L57" s="53">
        <v>42.83</v>
      </c>
      <c r="M57" s="56">
        <v>100.0</v>
      </c>
      <c r="N57" s="41">
        <f t="shared" si="21"/>
        <v>-100</v>
      </c>
      <c r="O57" s="42"/>
      <c r="P57" s="70"/>
      <c r="Q57" s="70"/>
      <c r="R57" s="70"/>
      <c r="S57" s="70"/>
      <c r="T57" s="71"/>
      <c r="U57" s="71"/>
      <c r="V57" s="71"/>
      <c r="W57" s="71"/>
      <c r="X57" s="71"/>
      <c r="Y57" s="70"/>
      <c r="Z57" s="72"/>
      <c r="AA57" s="70"/>
      <c r="AB57" s="72"/>
      <c r="AC57" s="71"/>
    </row>
    <row r="58" ht="15.75" customHeight="1">
      <c r="A58" s="49"/>
      <c r="B58" s="49"/>
      <c r="C58" s="50">
        <f t="shared" si="22"/>
        <v>4018</v>
      </c>
      <c r="D58" s="51" t="s">
        <v>83</v>
      </c>
      <c r="E58" s="52">
        <v>150.0</v>
      </c>
      <c r="F58" s="52">
        <v>132.31</v>
      </c>
      <c r="G58" s="52">
        <v>500.0</v>
      </c>
      <c r="H58" s="52">
        <v>0.0</v>
      </c>
      <c r="I58" s="52">
        <v>600.0</v>
      </c>
      <c r="J58" s="54">
        <v>449.66</v>
      </c>
      <c r="K58" s="55">
        <v>500.0</v>
      </c>
      <c r="L58" s="53">
        <v>438.88</v>
      </c>
      <c r="M58" s="56">
        <v>500.0</v>
      </c>
      <c r="N58" s="41">
        <f t="shared" si="21"/>
        <v>0</v>
      </c>
      <c r="O58" s="42"/>
      <c r="P58" s="70"/>
      <c r="Q58" s="70"/>
      <c r="R58" s="70"/>
      <c r="S58" s="70"/>
      <c r="T58" s="71"/>
      <c r="U58" s="71"/>
      <c r="V58" s="71"/>
      <c r="W58" s="71"/>
      <c r="X58" s="71"/>
      <c r="Y58" s="70"/>
      <c r="Z58" s="72"/>
      <c r="AA58" s="70"/>
      <c r="AB58" s="72"/>
      <c r="AC58" s="71"/>
    </row>
    <row r="59" ht="15.75" customHeight="1">
      <c r="A59" s="49"/>
      <c r="B59" s="94"/>
      <c r="C59" s="50">
        <f t="shared" si="22"/>
        <v>4019</v>
      </c>
      <c r="D59" s="51" t="s">
        <v>84</v>
      </c>
      <c r="E59" s="52">
        <v>250.0</v>
      </c>
      <c r="F59" s="52">
        <v>110.6</v>
      </c>
      <c r="G59" s="52">
        <v>250.0</v>
      </c>
      <c r="H59" s="52">
        <v>37.43</v>
      </c>
      <c r="I59" s="52">
        <v>250.0</v>
      </c>
      <c r="J59" s="54">
        <v>148.7</v>
      </c>
      <c r="K59" s="55">
        <v>250.0</v>
      </c>
      <c r="L59" s="53">
        <v>195.37</v>
      </c>
      <c r="M59" s="56">
        <v>250.0</v>
      </c>
      <c r="N59" s="41">
        <f t="shared" si="21"/>
        <v>0</v>
      </c>
      <c r="O59" s="42"/>
      <c r="P59" s="70"/>
      <c r="Q59" s="70"/>
      <c r="R59" s="70"/>
      <c r="S59" s="70"/>
      <c r="T59" s="71"/>
      <c r="U59" s="71"/>
      <c r="V59" s="71"/>
      <c r="W59" s="71"/>
      <c r="X59" s="71"/>
      <c r="Y59" s="70"/>
      <c r="Z59" s="72"/>
      <c r="AA59" s="70"/>
      <c r="AB59" s="72"/>
      <c r="AC59" s="71"/>
    </row>
    <row r="60" ht="15.75" customHeight="1">
      <c r="A60" s="51"/>
      <c r="B60" s="94"/>
      <c r="C60" s="95">
        <v>4020.0</v>
      </c>
      <c r="D60" s="65" t="s">
        <v>85</v>
      </c>
      <c r="E60" s="79" t="s">
        <v>34</v>
      </c>
      <c r="F60" s="79" t="s">
        <v>34</v>
      </c>
      <c r="G60" s="79" t="s">
        <v>34</v>
      </c>
      <c r="H60" s="79" t="s">
        <v>34</v>
      </c>
      <c r="I60" s="79" t="s">
        <v>34</v>
      </c>
      <c r="J60" s="79" t="s">
        <v>34</v>
      </c>
      <c r="K60" s="79" t="s">
        <v>34</v>
      </c>
      <c r="L60" s="53">
        <v>0.0</v>
      </c>
      <c r="M60" s="56">
        <v>175.0</v>
      </c>
      <c r="N60" s="80">
        <v>175.0</v>
      </c>
      <c r="O60" s="42"/>
      <c r="P60" s="70"/>
      <c r="Q60" s="70"/>
      <c r="R60" s="70"/>
      <c r="S60" s="70"/>
      <c r="T60" s="71"/>
      <c r="U60" s="71"/>
      <c r="V60" s="71"/>
      <c r="W60" s="71"/>
      <c r="X60" s="71"/>
      <c r="Y60" s="70"/>
      <c r="Z60" s="72"/>
      <c r="AA60" s="70"/>
      <c r="AB60" s="72"/>
      <c r="AC60" s="71"/>
    </row>
    <row r="61" ht="15.75" customHeight="1">
      <c r="A61" s="23">
        <v>5000.0</v>
      </c>
      <c r="B61" s="96" t="s">
        <v>86</v>
      </c>
      <c r="C61" s="97"/>
      <c r="D61" s="88"/>
      <c r="E61" s="27">
        <f t="shared" ref="E61:I61" si="23">SUM(E62,E67,E72,E80,E86)</f>
        <v>16756.8</v>
      </c>
      <c r="F61" s="27">
        <f t="shared" si="23"/>
        <v>15708.98</v>
      </c>
      <c r="G61" s="27">
        <f t="shared" si="23"/>
        <v>14533</v>
      </c>
      <c r="H61" s="27">
        <f t="shared" si="23"/>
        <v>17502</v>
      </c>
      <c r="I61" s="27">
        <f t="shared" si="23"/>
        <v>14650</v>
      </c>
      <c r="J61" s="89">
        <f t="shared" ref="J61:M61" si="24">SUM(J67,J62,J72,J80,J86)</f>
        <v>16555.5</v>
      </c>
      <c r="K61" s="89">
        <f t="shared" si="24"/>
        <v>16650</v>
      </c>
      <c r="L61" s="89">
        <f t="shared" si="24"/>
        <v>18352.61</v>
      </c>
      <c r="M61" s="89">
        <f t="shared" si="24"/>
        <v>22959.5</v>
      </c>
      <c r="N61" s="90">
        <f t="shared" ref="N61:N64" si="26">M61-K61</f>
        <v>6309.5</v>
      </c>
      <c r="O61" s="42"/>
      <c r="P61" s="70"/>
      <c r="Q61" s="70"/>
      <c r="R61" s="70"/>
      <c r="S61" s="70"/>
      <c r="T61" s="71"/>
      <c r="U61" s="71"/>
      <c r="V61" s="71"/>
      <c r="W61" s="71"/>
      <c r="X61" s="71"/>
      <c r="Y61" s="70"/>
      <c r="Z61" s="72"/>
      <c r="AA61" s="70"/>
      <c r="AB61" s="72"/>
      <c r="AC61" s="71"/>
    </row>
    <row r="62" ht="15.75" customHeight="1">
      <c r="A62" s="35"/>
      <c r="B62" s="98">
        <v>5100.0</v>
      </c>
      <c r="C62" s="37" t="s">
        <v>87</v>
      </c>
      <c r="D62" s="99"/>
      <c r="E62" s="39">
        <f t="shared" ref="E62:M62" si="25">SUM(E63:E66)</f>
        <v>200</v>
      </c>
      <c r="F62" s="39">
        <f t="shared" si="25"/>
        <v>232.5</v>
      </c>
      <c r="G62" s="39">
        <f t="shared" si="25"/>
        <v>300</v>
      </c>
      <c r="H62" s="39">
        <f t="shared" si="25"/>
        <v>682.5</v>
      </c>
      <c r="I62" s="39">
        <f t="shared" si="25"/>
        <v>300</v>
      </c>
      <c r="J62" s="40">
        <f t="shared" si="25"/>
        <v>717</v>
      </c>
      <c r="K62" s="40">
        <f t="shared" si="25"/>
        <v>700</v>
      </c>
      <c r="L62" s="40">
        <f t="shared" si="25"/>
        <v>1251</v>
      </c>
      <c r="M62" s="40">
        <f t="shared" si="25"/>
        <v>1000</v>
      </c>
      <c r="N62" s="41">
        <f t="shared" si="26"/>
        <v>300</v>
      </c>
      <c r="O62" s="42"/>
      <c r="P62" s="70"/>
      <c r="Q62" s="70"/>
      <c r="R62" s="70"/>
      <c r="S62" s="70"/>
      <c r="T62" s="71"/>
      <c r="U62" s="71"/>
      <c r="V62" s="71"/>
      <c r="W62" s="71"/>
      <c r="X62" s="71"/>
      <c r="Y62" s="70"/>
      <c r="Z62" s="72"/>
      <c r="AA62" s="70"/>
      <c r="AB62" s="72"/>
      <c r="AC62" s="71"/>
    </row>
    <row r="63" ht="15.75" customHeight="1">
      <c r="A63" s="49"/>
      <c r="B63" s="49"/>
      <c r="C63" s="100">
        <f>B62+1</f>
        <v>5101</v>
      </c>
      <c r="D63" s="65" t="s">
        <v>88</v>
      </c>
      <c r="E63" s="52">
        <v>200.0</v>
      </c>
      <c r="F63" s="52">
        <v>222.5</v>
      </c>
      <c r="G63" s="52">
        <v>300.0</v>
      </c>
      <c r="H63" s="52">
        <v>310.0</v>
      </c>
      <c r="I63" s="52">
        <v>300.0</v>
      </c>
      <c r="J63" s="54">
        <v>692.5</v>
      </c>
      <c r="K63" s="55">
        <f>17.5*4*10</f>
        <v>700</v>
      </c>
      <c r="L63" s="53">
        <v>927.5</v>
      </c>
      <c r="M63" s="56">
        <v>550.0</v>
      </c>
      <c r="N63" s="41">
        <f t="shared" si="26"/>
        <v>-150</v>
      </c>
      <c r="O63" s="42"/>
      <c r="P63" s="70"/>
      <c r="Q63" s="70"/>
      <c r="R63" s="70"/>
      <c r="S63" s="70"/>
      <c r="T63" s="71"/>
      <c r="U63" s="71"/>
      <c r="V63" s="71"/>
      <c r="W63" s="71"/>
      <c r="X63" s="71"/>
      <c r="Y63" s="70"/>
      <c r="Z63" s="72"/>
      <c r="AA63" s="70"/>
      <c r="AB63" s="72"/>
      <c r="AC63" s="71"/>
    </row>
    <row r="64" ht="15.75" customHeight="1">
      <c r="A64" s="49"/>
      <c r="B64" s="49"/>
      <c r="C64" s="50">
        <f t="shared" ref="C64:C66" si="27">C63+1</f>
        <v>5102</v>
      </c>
      <c r="D64" s="65" t="s">
        <v>89</v>
      </c>
      <c r="E64" s="52">
        <v>0.0</v>
      </c>
      <c r="F64" s="52">
        <v>5.0</v>
      </c>
      <c r="G64" s="52">
        <v>0.0</v>
      </c>
      <c r="H64" s="52">
        <v>185.0</v>
      </c>
      <c r="I64" s="52">
        <v>0.0</v>
      </c>
      <c r="J64" s="54">
        <v>12.0</v>
      </c>
      <c r="K64" s="55">
        <v>0.0</v>
      </c>
      <c r="L64" s="53">
        <v>158.0</v>
      </c>
      <c r="M64" s="56">
        <v>450.0</v>
      </c>
      <c r="N64" s="41">
        <f t="shared" si="26"/>
        <v>450</v>
      </c>
      <c r="O64" s="42"/>
      <c r="P64" s="70"/>
      <c r="Q64" s="70"/>
      <c r="R64" s="70"/>
      <c r="S64" s="70"/>
      <c r="T64" s="71"/>
      <c r="U64" s="71"/>
      <c r="V64" s="71"/>
      <c r="W64" s="71"/>
      <c r="X64" s="71"/>
      <c r="Y64" s="70"/>
      <c r="Z64" s="72"/>
      <c r="AA64" s="70"/>
      <c r="AB64" s="72"/>
      <c r="AC64" s="71"/>
    </row>
    <row r="65" ht="15.75" customHeight="1">
      <c r="A65" s="49"/>
      <c r="B65" s="49"/>
      <c r="C65" s="50">
        <f t="shared" si="27"/>
        <v>5103</v>
      </c>
      <c r="D65" s="65" t="s">
        <v>90</v>
      </c>
      <c r="E65" s="79" t="s">
        <v>34</v>
      </c>
      <c r="F65" s="79" t="s">
        <v>34</v>
      </c>
      <c r="G65" s="79" t="s">
        <v>34</v>
      </c>
      <c r="H65" s="79" t="s">
        <v>34</v>
      </c>
      <c r="I65" s="79" t="s">
        <v>34</v>
      </c>
      <c r="J65" s="79" t="s">
        <v>34</v>
      </c>
      <c r="K65" s="79" t="s">
        <v>34</v>
      </c>
      <c r="L65" s="53" t="s">
        <v>34</v>
      </c>
      <c r="M65" s="56">
        <v>0.0</v>
      </c>
      <c r="N65" s="80">
        <v>0.0</v>
      </c>
      <c r="O65" s="42"/>
      <c r="P65" s="70"/>
      <c r="Q65" s="70"/>
      <c r="R65" s="70"/>
      <c r="S65" s="70"/>
      <c r="T65" s="71"/>
      <c r="U65" s="71"/>
      <c r="V65" s="71"/>
      <c r="W65" s="71"/>
      <c r="X65" s="71"/>
      <c r="Y65" s="70"/>
      <c r="Z65" s="72"/>
      <c r="AA65" s="70"/>
      <c r="AB65" s="72"/>
      <c r="AC65" s="71"/>
    </row>
    <row r="66" ht="15.75" customHeight="1">
      <c r="A66" s="49"/>
      <c r="B66" s="49"/>
      <c r="C66" s="50">
        <f t="shared" si="27"/>
        <v>5104</v>
      </c>
      <c r="D66" s="65" t="s">
        <v>91</v>
      </c>
      <c r="E66" s="52">
        <v>0.0</v>
      </c>
      <c r="F66" s="52">
        <v>5.0</v>
      </c>
      <c r="G66" s="52">
        <v>0.0</v>
      </c>
      <c r="H66" s="52">
        <v>187.5</v>
      </c>
      <c r="I66" s="52">
        <v>0.0</v>
      </c>
      <c r="J66" s="54">
        <v>12.5</v>
      </c>
      <c r="K66" s="55">
        <v>0.0</v>
      </c>
      <c r="L66" s="53">
        <v>165.5</v>
      </c>
      <c r="M66" s="56">
        <v>0.0</v>
      </c>
      <c r="N66" s="41">
        <f t="shared" ref="N66:N76" si="29">M66-K66</f>
        <v>0</v>
      </c>
      <c r="O66" s="42"/>
      <c r="P66" s="70"/>
      <c r="Q66" s="70"/>
      <c r="R66" s="70"/>
      <c r="S66" s="70"/>
      <c r="T66" s="71"/>
      <c r="U66" s="71"/>
      <c r="V66" s="71"/>
      <c r="W66" s="71"/>
      <c r="X66" s="71"/>
      <c r="Y66" s="70"/>
      <c r="Z66" s="72"/>
      <c r="AA66" s="70"/>
      <c r="AB66" s="72"/>
      <c r="AC66" s="71"/>
    </row>
    <row r="67" ht="15.75" customHeight="1">
      <c r="A67" s="35"/>
      <c r="B67" s="57">
        <v>5200.0</v>
      </c>
      <c r="C67" s="37" t="s">
        <v>92</v>
      </c>
      <c r="D67" s="38"/>
      <c r="E67" s="39">
        <f t="shared" ref="E67:M67" si="28">SUM(E68:E71)</f>
        <v>1960</v>
      </c>
      <c r="F67" s="39">
        <f t="shared" si="28"/>
        <v>1407.38</v>
      </c>
      <c r="G67" s="39">
        <f t="shared" si="28"/>
        <v>750</v>
      </c>
      <c r="H67" s="39">
        <f t="shared" si="28"/>
        <v>1024.5</v>
      </c>
      <c r="I67" s="39">
        <f t="shared" si="28"/>
        <v>1000</v>
      </c>
      <c r="J67" s="40">
        <f t="shared" si="28"/>
        <v>1556</v>
      </c>
      <c r="K67" s="40">
        <f t="shared" si="28"/>
        <v>2000</v>
      </c>
      <c r="L67" s="40">
        <f t="shared" si="28"/>
        <v>2326.5</v>
      </c>
      <c r="M67" s="40">
        <f t="shared" si="28"/>
        <v>1575</v>
      </c>
      <c r="N67" s="41">
        <f t="shared" si="29"/>
        <v>-425</v>
      </c>
      <c r="O67" s="42"/>
      <c r="P67" s="70"/>
      <c r="Q67" s="70"/>
      <c r="R67" s="70"/>
      <c r="S67" s="70"/>
      <c r="T67" s="71"/>
      <c r="U67" s="71"/>
      <c r="V67" s="71"/>
      <c r="W67" s="71"/>
      <c r="X67" s="71"/>
      <c r="Y67" s="70"/>
      <c r="Z67" s="72"/>
      <c r="AA67" s="70"/>
      <c r="AB67" s="72"/>
      <c r="AC67" s="71"/>
    </row>
    <row r="68" ht="15.75" customHeight="1">
      <c r="A68" s="49"/>
      <c r="B68" s="49"/>
      <c r="C68" s="50">
        <f>B67+1</f>
        <v>5201</v>
      </c>
      <c r="D68" s="65" t="s">
        <v>93</v>
      </c>
      <c r="E68" s="52">
        <v>1260.0</v>
      </c>
      <c r="F68" s="52">
        <v>652.38</v>
      </c>
      <c r="G68" s="52">
        <v>400.0</v>
      </c>
      <c r="H68" s="52">
        <v>500.0</v>
      </c>
      <c r="I68" s="52">
        <v>300.0</v>
      </c>
      <c r="J68" s="54">
        <v>692.5</v>
      </c>
      <c r="K68" s="55">
        <f t="shared" ref="K68:K69" si="30">20*4*10</f>
        <v>800</v>
      </c>
      <c r="L68" s="53">
        <v>933.0</v>
      </c>
      <c r="M68" s="56">
        <v>1050.0</v>
      </c>
      <c r="N68" s="41">
        <f t="shared" si="29"/>
        <v>250</v>
      </c>
      <c r="O68" s="42"/>
      <c r="P68" s="70"/>
      <c r="Q68" s="70"/>
      <c r="R68" s="70"/>
      <c r="S68" s="70"/>
      <c r="T68" s="71"/>
      <c r="U68" s="71"/>
      <c r="V68" s="71"/>
      <c r="W68" s="71"/>
      <c r="X68" s="71"/>
      <c r="Y68" s="70"/>
      <c r="Z68" s="72"/>
      <c r="AA68" s="70"/>
      <c r="AB68" s="72"/>
      <c r="AC68" s="71"/>
    </row>
    <row r="69" ht="15.75" customHeight="1">
      <c r="A69" s="49"/>
      <c r="B69" s="49"/>
      <c r="C69" s="50">
        <f t="shared" ref="C69:C71" si="31">C68+1</f>
        <v>5202</v>
      </c>
      <c r="D69" s="65" t="s">
        <v>94</v>
      </c>
      <c r="E69" s="52">
        <v>700.0</v>
      </c>
      <c r="F69" s="52">
        <v>720.0</v>
      </c>
      <c r="G69" s="52">
        <v>350.0</v>
      </c>
      <c r="H69" s="52">
        <v>412.0</v>
      </c>
      <c r="I69" s="52">
        <v>700.0</v>
      </c>
      <c r="J69" s="54">
        <v>829.5</v>
      </c>
      <c r="K69" s="55">
        <f t="shared" si="30"/>
        <v>800</v>
      </c>
      <c r="L69" s="53">
        <v>933.0</v>
      </c>
      <c r="M69" s="56">
        <v>0.0</v>
      </c>
      <c r="N69" s="41">
        <f t="shared" si="29"/>
        <v>-800</v>
      </c>
      <c r="O69" s="42"/>
      <c r="P69" s="70"/>
      <c r="Q69" s="70"/>
      <c r="R69" s="70"/>
      <c r="S69" s="70"/>
      <c r="T69" s="71"/>
      <c r="U69" s="71"/>
      <c r="V69" s="71"/>
      <c r="W69" s="71"/>
      <c r="X69" s="71"/>
      <c r="Y69" s="70"/>
      <c r="Z69" s="72"/>
      <c r="AA69" s="70"/>
      <c r="AB69" s="72"/>
      <c r="AC69" s="71"/>
    </row>
    <row r="70" ht="15.75" customHeight="1">
      <c r="A70" s="49"/>
      <c r="B70" s="49"/>
      <c r="C70" s="50">
        <f t="shared" si="31"/>
        <v>5203</v>
      </c>
      <c r="D70" s="65" t="s">
        <v>95</v>
      </c>
      <c r="E70" s="52">
        <v>0.0</v>
      </c>
      <c r="F70" s="52">
        <v>17.5</v>
      </c>
      <c r="G70" s="52">
        <v>0.0</v>
      </c>
      <c r="H70" s="52">
        <v>62.5</v>
      </c>
      <c r="I70" s="52">
        <v>0.0</v>
      </c>
      <c r="J70" s="54">
        <v>22.0</v>
      </c>
      <c r="K70" s="55">
        <v>0.0</v>
      </c>
      <c r="L70" s="53">
        <v>0.0</v>
      </c>
      <c r="M70" s="56">
        <v>0.0</v>
      </c>
      <c r="N70" s="41">
        <f t="shared" si="29"/>
        <v>0</v>
      </c>
      <c r="O70" s="42"/>
      <c r="P70" s="70"/>
      <c r="Q70" s="70"/>
      <c r="R70" s="70"/>
      <c r="S70" s="70"/>
      <c r="T70" s="71"/>
      <c r="U70" s="71"/>
      <c r="V70" s="71"/>
      <c r="W70" s="71"/>
      <c r="X70" s="71"/>
      <c r="Y70" s="70"/>
      <c r="Z70" s="72"/>
      <c r="AA70" s="70"/>
      <c r="AB70" s="72"/>
      <c r="AC70" s="71"/>
    </row>
    <row r="71" ht="15.75" customHeight="1">
      <c r="A71" s="49"/>
      <c r="B71" s="49"/>
      <c r="C71" s="50">
        <f t="shared" si="31"/>
        <v>5204</v>
      </c>
      <c r="D71" s="51" t="s">
        <v>96</v>
      </c>
      <c r="E71" s="52">
        <v>0.0</v>
      </c>
      <c r="F71" s="52">
        <v>17.5</v>
      </c>
      <c r="G71" s="52">
        <v>0.0</v>
      </c>
      <c r="H71" s="52">
        <v>50.0</v>
      </c>
      <c r="I71" s="52">
        <v>0.0</v>
      </c>
      <c r="J71" s="54">
        <v>12.0</v>
      </c>
      <c r="K71" s="55">
        <f>0.5*20*4*10</f>
        <v>400</v>
      </c>
      <c r="L71" s="53">
        <v>460.5</v>
      </c>
      <c r="M71" s="56">
        <v>525.0</v>
      </c>
      <c r="N71" s="41">
        <f t="shared" si="29"/>
        <v>125</v>
      </c>
      <c r="O71" s="42"/>
      <c r="P71" s="70"/>
      <c r="Q71" s="70"/>
      <c r="R71" s="70"/>
      <c r="S71" s="70"/>
      <c r="T71" s="71"/>
      <c r="U71" s="71"/>
      <c r="V71" s="71"/>
      <c r="W71" s="71"/>
      <c r="X71" s="71"/>
      <c r="Y71" s="70"/>
      <c r="Z71" s="72"/>
      <c r="AA71" s="70"/>
      <c r="AB71" s="72"/>
      <c r="AC71" s="71"/>
    </row>
    <row r="72" ht="15.75" customHeight="1">
      <c r="A72" s="35"/>
      <c r="B72" s="57">
        <v>5300.0</v>
      </c>
      <c r="C72" s="37" t="s">
        <v>97</v>
      </c>
      <c r="D72" s="38"/>
      <c r="E72" s="39">
        <f t="shared" ref="E72:M72" si="32">SUM(E73:E79)</f>
        <v>8896.8</v>
      </c>
      <c r="F72" s="39">
        <f t="shared" si="32"/>
        <v>8944.1</v>
      </c>
      <c r="G72" s="39">
        <f t="shared" si="32"/>
        <v>6815</v>
      </c>
      <c r="H72" s="39">
        <f t="shared" si="32"/>
        <v>9192</v>
      </c>
      <c r="I72" s="39">
        <f t="shared" si="32"/>
        <v>9100</v>
      </c>
      <c r="J72" s="40">
        <f t="shared" si="32"/>
        <v>10130</v>
      </c>
      <c r="K72" s="40">
        <f t="shared" si="32"/>
        <v>11200</v>
      </c>
      <c r="L72" s="40">
        <f t="shared" si="32"/>
        <v>11301.25</v>
      </c>
      <c r="M72" s="40">
        <f t="shared" si="32"/>
        <v>12859.5</v>
      </c>
      <c r="N72" s="41">
        <f t="shared" si="29"/>
        <v>1659.5</v>
      </c>
      <c r="O72" s="42"/>
      <c r="P72" s="70"/>
      <c r="Q72" s="70"/>
      <c r="R72" s="70"/>
      <c r="S72" s="70"/>
      <c r="T72" s="71"/>
      <c r="U72" s="71"/>
      <c r="V72" s="71"/>
      <c r="W72" s="71"/>
      <c r="X72" s="71"/>
      <c r="Y72" s="70"/>
      <c r="Z72" s="72"/>
      <c r="AA72" s="70"/>
      <c r="AB72" s="72"/>
      <c r="AC72" s="71"/>
    </row>
    <row r="73" ht="15.75" customHeight="1">
      <c r="A73" s="49"/>
      <c r="B73" s="49"/>
      <c r="C73" s="50">
        <f>B72+1</f>
        <v>5301</v>
      </c>
      <c r="D73" s="51" t="s">
        <v>98</v>
      </c>
      <c r="E73" s="52">
        <v>3200.0</v>
      </c>
      <c r="F73" s="52">
        <v>3200.0</v>
      </c>
      <c r="G73" s="52">
        <v>3000.0</v>
      </c>
      <c r="H73" s="52">
        <v>3100.0</v>
      </c>
      <c r="I73" s="52">
        <v>2800.0</v>
      </c>
      <c r="J73" s="54">
        <v>3200.0</v>
      </c>
      <c r="K73" s="55">
        <f>(80+40+100+115)*10</f>
        <v>3350</v>
      </c>
      <c r="L73" s="53">
        <v>2900.0</v>
      </c>
      <c r="M73" s="56">
        <v>4000.0</v>
      </c>
      <c r="N73" s="41">
        <f t="shared" si="29"/>
        <v>650</v>
      </c>
      <c r="O73" s="42"/>
      <c r="P73" s="70"/>
      <c r="Q73" s="70"/>
      <c r="R73" s="70"/>
      <c r="S73" s="70"/>
      <c r="T73" s="71"/>
      <c r="U73" s="71"/>
      <c r="V73" s="71"/>
      <c r="W73" s="71"/>
      <c r="X73" s="71"/>
      <c r="Y73" s="70"/>
      <c r="Z73" s="72"/>
      <c r="AA73" s="70"/>
      <c r="AB73" s="72"/>
      <c r="AC73" s="71"/>
    </row>
    <row r="74" ht="15.75" customHeight="1">
      <c r="A74" s="49"/>
      <c r="B74" s="49"/>
      <c r="C74" s="50">
        <f t="shared" ref="C74:C79" si="33">C73+1</f>
        <v>5302</v>
      </c>
      <c r="D74" s="51" t="s">
        <v>99</v>
      </c>
      <c r="E74" s="52">
        <v>950.0</v>
      </c>
      <c r="F74" s="52">
        <v>950.0</v>
      </c>
      <c r="G74" s="52">
        <v>950.0</v>
      </c>
      <c r="H74" s="52">
        <v>950.0</v>
      </c>
      <c r="I74" s="52">
        <v>1100.0</v>
      </c>
      <c r="J74" s="54">
        <v>1100.0</v>
      </c>
      <c r="K74" s="55">
        <f t="shared" ref="K74:K75" si="34">(15*2+15*2+17.5*2+17.5*2)*10</f>
        <v>1300</v>
      </c>
      <c r="L74" s="53">
        <v>1430.0</v>
      </c>
      <c r="M74" s="56">
        <v>1400.0</v>
      </c>
      <c r="N74" s="41">
        <f t="shared" si="29"/>
        <v>100</v>
      </c>
      <c r="O74" s="42"/>
      <c r="P74" s="70"/>
      <c r="Q74" s="70"/>
      <c r="R74" s="70"/>
      <c r="S74" s="70"/>
      <c r="T74" s="71"/>
      <c r="U74" s="71"/>
      <c r="V74" s="71"/>
      <c r="W74" s="71"/>
      <c r="X74" s="71"/>
      <c r="Y74" s="70"/>
      <c r="Z74" s="72"/>
      <c r="AA74" s="70"/>
      <c r="AB74" s="72"/>
      <c r="AC74" s="71"/>
    </row>
    <row r="75" ht="15.75" customHeight="1">
      <c r="A75" s="49"/>
      <c r="B75" s="49"/>
      <c r="C75" s="50">
        <f t="shared" si="33"/>
        <v>5303</v>
      </c>
      <c r="D75" s="51" t="s">
        <v>100</v>
      </c>
      <c r="E75" s="52">
        <v>2700.0</v>
      </c>
      <c r="F75" s="52">
        <v>2715.0</v>
      </c>
      <c r="G75" s="52">
        <v>1315.0</v>
      </c>
      <c r="H75" s="52">
        <v>1097.0</v>
      </c>
      <c r="I75" s="52">
        <v>1100.0</v>
      </c>
      <c r="J75" s="54">
        <v>1100.0</v>
      </c>
      <c r="K75" s="55">
        <f t="shared" si="34"/>
        <v>1300</v>
      </c>
      <c r="L75" s="53">
        <v>1400.0</v>
      </c>
      <c r="M75" s="56">
        <v>1400.0</v>
      </c>
      <c r="N75" s="41">
        <f t="shared" si="29"/>
        <v>100</v>
      </c>
      <c r="O75" s="42"/>
      <c r="P75" s="70"/>
      <c r="Q75" s="70"/>
      <c r="R75" s="70"/>
      <c r="S75" s="70"/>
      <c r="T75" s="71"/>
      <c r="U75" s="71"/>
      <c r="V75" s="71"/>
      <c r="W75" s="71"/>
      <c r="X75" s="71"/>
      <c r="Y75" s="70"/>
      <c r="Z75" s="72"/>
      <c r="AA75" s="70"/>
      <c r="AB75" s="72"/>
      <c r="AC75" s="71"/>
    </row>
    <row r="76" ht="15.75" customHeight="1">
      <c r="A76" s="49"/>
      <c r="B76" s="49"/>
      <c r="C76" s="50">
        <f t="shared" si="33"/>
        <v>5304</v>
      </c>
      <c r="D76" s="51" t="s">
        <v>101</v>
      </c>
      <c r="E76" s="52">
        <v>798.4</v>
      </c>
      <c r="F76" s="52">
        <v>810.8</v>
      </c>
      <c r="G76" s="52">
        <v>900.0</v>
      </c>
      <c r="H76" s="52">
        <v>3162.5</v>
      </c>
      <c r="I76" s="52">
        <v>3000.0</v>
      </c>
      <c r="J76" s="54">
        <v>3630.0</v>
      </c>
      <c r="K76" s="55">
        <f>95*10+100*10+100*10+100*10</f>
        <v>3950</v>
      </c>
      <c r="L76" s="53">
        <v>4141.25</v>
      </c>
      <c r="M76" s="56">
        <v>4604.75</v>
      </c>
      <c r="N76" s="41">
        <f t="shared" si="29"/>
        <v>654.75</v>
      </c>
      <c r="O76" s="42"/>
      <c r="P76" s="70"/>
      <c r="Q76" s="70"/>
      <c r="R76" s="70"/>
      <c r="S76" s="70"/>
      <c r="T76" s="71"/>
      <c r="U76" s="71"/>
      <c r="V76" s="71"/>
      <c r="W76" s="71"/>
      <c r="X76" s="71"/>
      <c r="Y76" s="70"/>
      <c r="Z76" s="72"/>
      <c r="AA76" s="70"/>
      <c r="AB76" s="72"/>
      <c r="AC76" s="71"/>
    </row>
    <row r="77" ht="15.75" customHeight="1">
      <c r="A77" s="49"/>
      <c r="B77" s="49"/>
      <c r="C77" s="50">
        <f t="shared" si="33"/>
        <v>5305</v>
      </c>
      <c r="D77" s="51" t="s">
        <v>102</v>
      </c>
      <c r="E77" s="52">
        <v>798.4</v>
      </c>
      <c r="F77" s="52">
        <v>810.8</v>
      </c>
      <c r="G77" s="52" t="s">
        <v>34</v>
      </c>
      <c r="H77" s="52" t="s">
        <v>34</v>
      </c>
      <c r="I77" s="52" t="s">
        <v>34</v>
      </c>
      <c r="J77" s="54" t="s">
        <v>34</v>
      </c>
      <c r="K77" s="55" t="s">
        <v>34</v>
      </c>
      <c r="L77" s="53" t="s">
        <v>34</v>
      </c>
      <c r="M77" s="56" t="s">
        <v>34</v>
      </c>
      <c r="N77" s="80" t="s">
        <v>34</v>
      </c>
      <c r="O77" s="42"/>
      <c r="P77" s="70"/>
      <c r="Q77" s="70"/>
      <c r="R77" s="70"/>
      <c r="S77" s="70"/>
      <c r="T77" s="71"/>
      <c r="U77" s="71"/>
      <c r="V77" s="71"/>
      <c r="W77" s="71"/>
      <c r="X77" s="71"/>
      <c r="Y77" s="70"/>
      <c r="Z77" s="72"/>
      <c r="AA77" s="70"/>
      <c r="AB77" s="72"/>
      <c r="AC77" s="71"/>
    </row>
    <row r="78" ht="15.75" customHeight="1">
      <c r="A78" s="49"/>
      <c r="B78" s="49"/>
      <c r="C78" s="50">
        <f t="shared" si="33"/>
        <v>5306</v>
      </c>
      <c r="D78" s="51" t="s">
        <v>103</v>
      </c>
      <c r="E78" s="52">
        <v>450.0</v>
      </c>
      <c r="F78" s="52">
        <v>457.5</v>
      </c>
      <c r="G78" s="52">
        <v>650.0</v>
      </c>
      <c r="H78" s="52">
        <v>882.5</v>
      </c>
      <c r="I78" s="52">
        <v>1100.0</v>
      </c>
      <c r="J78" s="54">
        <v>1100.0</v>
      </c>
      <c r="K78" s="55">
        <f>(15*2+15*2+17.5*2+17.5*2)*10</f>
        <v>1300</v>
      </c>
      <c r="L78" s="53">
        <v>1430.0</v>
      </c>
      <c r="M78" s="56">
        <v>1454.75</v>
      </c>
      <c r="N78" s="41">
        <f t="shared" ref="N78:N82" si="35">M78-K78</f>
        <v>154.75</v>
      </c>
      <c r="O78" s="42"/>
      <c r="P78" s="70"/>
      <c r="Q78" s="70"/>
      <c r="R78" s="70"/>
      <c r="S78" s="70"/>
      <c r="T78" s="71"/>
      <c r="U78" s="71"/>
      <c r="V78" s="71"/>
      <c r="W78" s="71"/>
      <c r="X78" s="71"/>
      <c r="Y78" s="70"/>
      <c r="Z78" s="72"/>
      <c r="AA78" s="70"/>
      <c r="AB78" s="72"/>
      <c r="AC78" s="71"/>
    </row>
    <row r="79" ht="15.75" customHeight="1">
      <c r="A79" s="49"/>
      <c r="B79" s="49"/>
      <c r="C79" s="50">
        <f t="shared" si="33"/>
        <v>5307</v>
      </c>
      <c r="D79" s="51" t="s">
        <v>104</v>
      </c>
      <c r="E79" s="52">
        <v>0.0</v>
      </c>
      <c r="F79" s="52">
        <v>0.0</v>
      </c>
      <c r="G79" s="52">
        <v>0.0</v>
      </c>
      <c r="H79" s="52">
        <v>0.0</v>
      </c>
      <c r="I79" s="52">
        <v>0.0</v>
      </c>
      <c r="J79" s="54">
        <v>0.0</v>
      </c>
      <c r="K79" s="55">
        <v>0.0</v>
      </c>
      <c r="L79" s="53">
        <v>0.0</v>
      </c>
      <c r="M79" s="56">
        <v>0.0</v>
      </c>
      <c r="N79" s="41">
        <f t="shared" si="35"/>
        <v>0</v>
      </c>
      <c r="O79" s="42"/>
      <c r="P79" s="70"/>
      <c r="Q79" s="70"/>
      <c r="R79" s="70"/>
      <c r="S79" s="70"/>
      <c r="T79" s="71"/>
      <c r="U79" s="71"/>
      <c r="V79" s="71"/>
      <c r="W79" s="71"/>
      <c r="X79" s="71"/>
      <c r="Y79" s="70"/>
      <c r="Z79" s="72"/>
      <c r="AA79" s="70"/>
      <c r="AB79" s="72"/>
      <c r="AC79" s="71"/>
    </row>
    <row r="80" ht="15.75" customHeight="1">
      <c r="A80" s="35"/>
      <c r="B80" s="57">
        <v>5400.0</v>
      </c>
      <c r="C80" s="37" t="s">
        <v>105</v>
      </c>
      <c r="D80" s="38"/>
      <c r="E80" s="39">
        <f t="shared" ref="E80:M80" si="36">SUM(E81:E85)</f>
        <v>2100</v>
      </c>
      <c r="F80" s="39">
        <f t="shared" si="36"/>
        <v>2150</v>
      </c>
      <c r="G80" s="39">
        <f t="shared" si="36"/>
        <v>2500</v>
      </c>
      <c r="H80" s="39">
        <f t="shared" si="36"/>
        <v>2687.5</v>
      </c>
      <c r="I80" s="39">
        <f t="shared" si="36"/>
        <v>2700</v>
      </c>
      <c r="J80" s="40">
        <f t="shared" si="36"/>
        <v>2650</v>
      </c>
      <c r="K80" s="40">
        <f t="shared" si="36"/>
        <v>1600</v>
      </c>
      <c r="L80" s="40">
        <f t="shared" si="36"/>
        <v>1965</v>
      </c>
      <c r="M80" s="40">
        <f t="shared" si="36"/>
        <v>3150</v>
      </c>
      <c r="N80" s="41">
        <f t="shared" si="35"/>
        <v>1550</v>
      </c>
      <c r="O80" s="42"/>
      <c r="P80" s="70"/>
      <c r="Q80" s="70"/>
      <c r="R80" s="70"/>
      <c r="S80" s="70"/>
      <c r="T80" s="71"/>
      <c r="U80" s="71"/>
      <c r="V80" s="71"/>
      <c r="W80" s="71"/>
      <c r="X80" s="71"/>
      <c r="Y80" s="70"/>
      <c r="Z80" s="72"/>
      <c r="AA80" s="70"/>
      <c r="AB80" s="72"/>
      <c r="AC80" s="71"/>
    </row>
    <row r="81" ht="15.75" customHeight="1">
      <c r="A81" s="49"/>
      <c r="B81" s="49"/>
      <c r="C81" s="50">
        <f>B80+1</f>
        <v>5401</v>
      </c>
      <c r="D81" s="65" t="s">
        <v>106</v>
      </c>
      <c r="E81" s="52">
        <v>300.0</v>
      </c>
      <c r="F81" s="52">
        <v>300.0</v>
      </c>
      <c r="G81" s="52">
        <v>500.0</v>
      </c>
      <c r="H81" s="52">
        <v>520.0</v>
      </c>
      <c r="I81" s="52">
        <v>500.0</v>
      </c>
      <c r="J81" s="54">
        <v>427.5</v>
      </c>
      <c r="K81" s="55">
        <f>5*4*10</f>
        <v>200</v>
      </c>
      <c r="L81" s="53">
        <v>215.0</v>
      </c>
      <c r="M81" s="56">
        <v>450.0</v>
      </c>
      <c r="N81" s="41">
        <f t="shared" si="35"/>
        <v>250</v>
      </c>
      <c r="O81" s="42"/>
      <c r="P81" s="70"/>
      <c r="Q81" s="70"/>
      <c r="R81" s="70"/>
      <c r="S81" s="70"/>
      <c r="T81" s="71"/>
      <c r="U81" s="71"/>
      <c r="V81" s="71"/>
      <c r="W81" s="71"/>
      <c r="X81" s="71"/>
      <c r="Y81" s="70"/>
      <c r="Z81" s="72"/>
      <c r="AA81" s="70"/>
      <c r="AB81" s="72"/>
      <c r="AC81" s="71"/>
    </row>
    <row r="82" ht="15.75" customHeight="1">
      <c r="A82" s="49"/>
      <c r="B82" s="49"/>
      <c r="C82" s="50">
        <f t="shared" ref="C82:C85" si="37">C81+1</f>
        <v>5402</v>
      </c>
      <c r="D82" s="65" t="s">
        <v>107</v>
      </c>
      <c r="E82" s="52">
        <v>600.0</v>
      </c>
      <c r="F82" s="52">
        <v>617.5</v>
      </c>
      <c r="G82" s="52">
        <v>200.0</v>
      </c>
      <c r="H82" s="52">
        <v>330.0</v>
      </c>
      <c r="I82" s="52">
        <v>400.0</v>
      </c>
      <c r="J82" s="54">
        <v>422.5</v>
      </c>
      <c r="K82" s="55">
        <f>50*10</f>
        <v>500</v>
      </c>
      <c r="L82" s="53">
        <v>500.0</v>
      </c>
      <c r="M82" s="56">
        <v>550.0</v>
      </c>
      <c r="N82" s="41">
        <f t="shared" si="35"/>
        <v>50</v>
      </c>
      <c r="O82" s="42"/>
      <c r="P82" s="70"/>
      <c r="Q82" s="70"/>
      <c r="R82" s="70"/>
      <c r="S82" s="70"/>
      <c r="T82" s="71"/>
      <c r="U82" s="71"/>
      <c r="V82" s="71"/>
      <c r="W82" s="71"/>
      <c r="X82" s="71"/>
      <c r="Y82" s="70"/>
      <c r="Z82" s="72"/>
      <c r="AA82" s="70"/>
      <c r="AB82" s="72"/>
      <c r="AC82" s="71"/>
    </row>
    <row r="83" ht="15.75" customHeight="1">
      <c r="A83" s="49"/>
      <c r="B83" s="49"/>
      <c r="C83" s="50">
        <f t="shared" si="37"/>
        <v>5403</v>
      </c>
      <c r="D83" s="65" t="s">
        <v>108</v>
      </c>
      <c r="E83" s="79" t="s">
        <v>34</v>
      </c>
      <c r="F83" s="79" t="s">
        <v>34</v>
      </c>
      <c r="G83" s="79" t="s">
        <v>34</v>
      </c>
      <c r="H83" s="79" t="s">
        <v>34</v>
      </c>
      <c r="I83" s="79" t="s">
        <v>34</v>
      </c>
      <c r="J83" s="79" t="s">
        <v>34</v>
      </c>
      <c r="K83" s="79" t="s">
        <v>34</v>
      </c>
      <c r="L83" s="53" t="s">
        <v>34</v>
      </c>
      <c r="M83" s="56">
        <v>550.0</v>
      </c>
      <c r="N83" s="80">
        <v>550.0</v>
      </c>
      <c r="O83" s="42"/>
      <c r="P83" s="70"/>
      <c r="Q83" s="70"/>
      <c r="R83" s="70"/>
      <c r="S83" s="70"/>
      <c r="T83" s="71"/>
      <c r="U83" s="71"/>
      <c r="V83" s="71"/>
      <c r="W83" s="71"/>
      <c r="X83" s="71"/>
      <c r="Y83" s="70"/>
      <c r="Z83" s="72"/>
      <c r="AA83" s="70"/>
      <c r="AB83" s="72"/>
      <c r="AC83" s="71"/>
    </row>
    <row r="84" ht="15.75" customHeight="1">
      <c r="A84" s="49"/>
      <c r="B84" s="49"/>
      <c r="C84" s="50">
        <f t="shared" si="37"/>
        <v>5404</v>
      </c>
      <c r="D84" s="65" t="s">
        <v>109</v>
      </c>
      <c r="E84" s="73">
        <v>0.0</v>
      </c>
      <c r="F84" s="52">
        <v>20.0</v>
      </c>
      <c r="G84" s="52">
        <v>600.0</v>
      </c>
      <c r="H84" s="52">
        <v>645.0</v>
      </c>
      <c r="I84" s="52">
        <v>600.0</v>
      </c>
      <c r="J84" s="54">
        <v>600.0</v>
      </c>
      <c r="K84" s="55">
        <f>15*4*10</f>
        <v>600</v>
      </c>
      <c r="L84" s="53">
        <v>850.0</v>
      </c>
      <c r="M84" s="56">
        <v>1050.0</v>
      </c>
      <c r="N84" s="41">
        <f t="shared" ref="N84:N88" si="38">M84-K84</f>
        <v>450</v>
      </c>
      <c r="O84" s="42"/>
      <c r="P84" s="70"/>
      <c r="Q84" s="70"/>
      <c r="R84" s="70"/>
      <c r="S84" s="70"/>
      <c r="T84" s="71"/>
      <c r="U84" s="71"/>
      <c r="V84" s="71"/>
      <c r="W84" s="71"/>
      <c r="X84" s="71"/>
      <c r="Y84" s="70"/>
      <c r="Z84" s="72"/>
      <c r="AA84" s="70"/>
      <c r="AB84" s="72"/>
      <c r="AC84" s="71"/>
    </row>
    <row r="85" ht="15.75" customHeight="1">
      <c r="A85" s="49"/>
      <c r="B85" s="49"/>
      <c r="C85" s="50">
        <f t="shared" si="37"/>
        <v>5405</v>
      </c>
      <c r="D85" s="51" t="s">
        <v>110</v>
      </c>
      <c r="E85" s="52">
        <v>1200.0</v>
      </c>
      <c r="F85" s="52">
        <v>1212.5</v>
      </c>
      <c r="G85" s="52">
        <v>1200.0</v>
      </c>
      <c r="H85" s="52">
        <v>1192.5</v>
      </c>
      <c r="I85" s="52">
        <v>1200.0</v>
      </c>
      <c r="J85" s="54">
        <v>1200.0</v>
      </c>
      <c r="K85" s="55">
        <v>300.0</v>
      </c>
      <c r="L85" s="53">
        <v>400.0</v>
      </c>
      <c r="M85" s="56">
        <v>550.0</v>
      </c>
      <c r="N85" s="41">
        <f t="shared" si="38"/>
        <v>250</v>
      </c>
      <c r="O85" s="42"/>
      <c r="P85" s="70"/>
      <c r="Q85" s="70"/>
      <c r="R85" s="70"/>
      <c r="S85" s="70"/>
      <c r="T85" s="71"/>
      <c r="U85" s="71"/>
      <c r="V85" s="71"/>
      <c r="W85" s="71"/>
      <c r="X85" s="71"/>
      <c r="Y85" s="70"/>
      <c r="Z85" s="72"/>
      <c r="AA85" s="70"/>
      <c r="AB85" s="72"/>
      <c r="AC85" s="71"/>
    </row>
    <row r="86" ht="15.75" customHeight="1">
      <c r="A86" s="35"/>
      <c r="B86" s="57">
        <v>5500.0</v>
      </c>
      <c r="C86" s="37" t="s">
        <v>111</v>
      </c>
      <c r="D86" s="38"/>
      <c r="E86" s="39">
        <f t="shared" ref="E86:M86" si="39">SUM(E87:E91)</f>
        <v>3600</v>
      </c>
      <c r="F86" s="39">
        <f t="shared" si="39"/>
        <v>2975</v>
      </c>
      <c r="G86" s="39">
        <f t="shared" si="39"/>
        <v>4168</v>
      </c>
      <c r="H86" s="39">
        <f t="shared" si="39"/>
        <v>3915.5</v>
      </c>
      <c r="I86" s="39">
        <f t="shared" si="39"/>
        <v>1550</v>
      </c>
      <c r="J86" s="40">
        <f t="shared" si="39"/>
        <v>1502.5</v>
      </c>
      <c r="K86" s="40">
        <f t="shared" si="39"/>
        <v>1150</v>
      </c>
      <c r="L86" s="40">
        <f t="shared" si="39"/>
        <v>1508.86</v>
      </c>
      <c r="M86" s="40">
        <f t="shared" si="39"/>
        <v>4375</v>
      </c>
      <c r="N86" s="41">
        <f t="shared" si="38"/>
        <v>3225</v>
      </c>
      <c r="O86" s="42"/>
      <c r="P86" s="70"/>
      <c r="Q86" s="70"/>
      <c r="R86" s="70"/>
      <c r="S86" s="70"/>
      <c r="T86" s="71"/>
      <c r="U86" s="71"/>
      <c r="V86" s="71"/>
      <c r="W86" s="71"/>
      <c r="X86" s="71"/>
      <c r="Y86" s="70"/>
      <c r="Z86" s="72"/>
      <c r="AA86" s="70"/>
      <c r="AB86" s="72"/>
      <c r="AC86" s="71"/>
    </row>
    <row r="87" ht="15.75" customHeight="1">
      <c r="A87" s="49"/>
      <c r="B87" s="49"/>
      <c r="C87" s="50">
        <f>B86+1</f>
        <v>5501</v>
      </c>
      <c r="D87" s="65" t="s">
        <v>112</v>
      </c>
      <c r="E87" s="52">
        <v>900.0</v>
      </c>
      <c r="F87" s="52">
        <v>367.5</v>
      </c>
      <c r="G87" s="52">
        <v>700.0</v>
      </c>
      <c r="H87" s="52">
        <v>807.5</v>
      </c>
      <c r="I87" s="52">
        <v>700.0</v>
      </c>
      <c r="J87" s="54">
        <v>605.0</v>
      </c>
      <c r="K87" s="55">
        <f>5*4*10</f>
        <v>200</v>
      </c>
      <c r="L87" s="53">
        <v>210.0</v>
      </c>
      <c r="M87" s="56">
        <v>450.0</v>
      </c>
      <c r="N87" s="41">
        <f t="shared" si="38"/>
        <v>250</v>
      </c>
      <c r="O87" s="42"/>
      <c r="P87" s="70"/>
      <c r="Q87" s="70"/>
      <c r="R87" s="70"/>
      <c r="S87" s="70"/>
      <c r="T87" s="71"/>
      <c r="U87" s="71"/>
      <c r="V87" s="71"/>
      <c r="W87" s="71"/>
      <c r="X87" s="71"/>
      <c r="Y87" s="70"/>
      <c r="Z87" s="72"/>
      <c r="AA87" s="70"/>
      <c r="AB87" s="72"/>
      <c r="AC87" s="71"/>
    </row>
    <row r="88" ht="15.75" customHeight="1">
      <c r="A88" s="49"/>
      <c r="B88" s="49"/>
      <c r="C88" s="50">
        <f t="shared" ref="C88:C91" si="40">C87+1</f>
        <v>5502</v>
      </c>
      <c r="D88" s="65" t="s">
        <v>113</v>
      </c>
      <c r="E88" s="52">
        <v>900.0</v>
      </c>
      <c r="F88" s="52">
        <v>787.5</v>
      </c>
      <c r="G88" s="52">
        <v>700.0</v>
      </c>
      <c r="H88" s="52">
        <v>725.0</v>
      </c>
      <c r="I88" s="52">
        <v>400.0</v>
      </c>
      <c r="J88" s="54">
        <v>422.5</v>
      </c>
      <c r="K88" s="55">
        <f>12.5*4*10</f>
        <v>500</v>
      </c>
      <c r="L88" s="53">
        <v>500.0</v>
      </c>
      <c r="M88" s="56">
        <v>1050.0</v>
      </c>
      <c r="N88" s="41">
        <f t="shared" si="38"/>
        <v>550</v>
      </c>
      <c r="O88" s="42"/>
      <c r="P88" s="70"/>
      <c r="Q88" s="70"/>
      <c r="R88" s="70"/>
      <c r="S88" s="70"/>
      <c r="T88" s="71"/>
      <c r="U88" s="71"/>
      <c r="V88" s="71"/>
      <c r="W88" s="71"/>
      <c r="X88" s="71"/>
      <c r="Y88" s="70"/>
      <c r="Z88" s="72"/>
      <c r="AA88" s="70"/>
      <c r="AB88" s="72"/>
      <c r="AC88" s="71"/>
    </row>
    <row r="89" ht="15.75" customHeight="1">
      <c r="A89" s="49"/>
      <c r="B89" s="49"/>
      <c r="C89" s="50">
        <f t="shared" si="40"/>
        <v>5503</v>
      </c>
      <c r="D89" s="65" t="s">
        <v>114</v>
      </c>
      <c r="E89" s="79" t="s">
        <v>34</v>
      </c>
      <c r="F89" s="79" t="s">
        <v>34</v>
      </c>
      <c r="G89" s="79" t="s">
        <v>34</v>
      </c>
      <c r="H89" s="79" t="s">
        <v>34</v>
      </c>
      <c r="I89" s="79" t="s">
        <v>34</v>
      </c>
      <c r="J89" s="79" t="s">
        <v>34</v>
      </c>
      <c r="K89" s="79" t="s">
        <v>34</v>
      </c>
      <c r="L89" s="53" t="s">
        <v>34</v>
      </c>
      <c r="M89" s="56">
        <v>1050.0</v>
      </c>
      <c r="N89" s="80">
        <v>1050.0</v>
      </c>
      <c r="O89" s="42"/>
      <c r="P89" s="70"/>
      <c r="Q89" s="70"/>
      <c r="R89" s="70"/>
      <c r="S89" s="70"/>
      <c r="T89" s="71"/>
      <c r="U89" s="71"/>
      <c r="V89" s="71"/>
      <c r="W89" s="71"/>
      <c r="X89" s="71"/>
      <c r="Y89" s="70"/>
      <c r="Z89" s="72"/>
      <c r="AA89" s="70"/>
      <c r="AB89" s="72"/>
      <c r="AC89" s="71"/>
    </row>
    <row r="90" ht="15.75" customHeight="1">
      <c r="A90" s="49"/>
      <c r="B90" s="49"/>
      <c r="C90" s="50">
        <f t="shared" si="40"/>
        <v>5504</v>
      </c>
      <c r="D90" s="65" t="s">
        <v>115</v>
      </c>
      <c r="E90" s="52">
        <v>900.0</v>
      </c>
      <c r="F90" s="52">
        <v>910.0</v>
      </c>
      <c r="G90" s="52">
        <v>900.0</v>
      </c>
      <c r="H90" s="52">
        <v>1087.5</v>
      </c>
      <c r="I90" s="52">
        <v>0.0</v>
      </c>
      <c r="J90" s="54">
        <v>12.5</v>
      </c>
      <c r="K90" s="55">
        <v>0.0</v>
      </c>
      <c r="L90" s="53">
        <v>165.5</v>
      </c>
      <c r="M90" s="56">
        <v>0.0</v>
      </c>
      <c r="N90" s="41">
        <f t="shared" ref="N90:N108" si="41">M90-K90</f>
        <v>0</v>
      </c>
      <c r="O90" s="42"/>
      <c r="P90" s="70"/>
      <c r="Q90" s="70"/>
      <c r="R90" s="70"/>
      <c r="S90" s="70"/>
      <c r="T90" s="71"/>
      <c r="U90" s="71"/>
      <c r="V90" s="71"/>
      <c r="W90" s="71"/>
      <c r="X90" s="71"/>
      <c r="Y90" s="70"/>
      <c r="Z90" s="72"/>
      <c r="AA90" s="70"/>
      <c r="AB90" s="72"/>
      <c r="AC90" s="71"/>
    </row>
    <row r="91" ht="15.75" customHeight="1">
      <c r="A91" s="49"/>
      <c r="B91" s="94"/>
      <c r="C91" s="50">
        <f t="shared" si="40"/>
        <v>5505</v>
      </c>
      <c r="D91" s="51" t="s">
        <v>116</v>
      </c>
      <c r="E91" s="52">
        <v>900.0</v>
      </c>
      <c r="F91" s="52">
        <v>910.0</v>
      </c>
      <c r="G91" s="52">
        <v>1868.0</v>
      </c>
      <c r="H91" s="52">
        <v>1295.5</v>
      </c>
      <c r="I91" s="52">
        <v>450.0</v>
      </c>
      <c r="J91" s="54">
        <v>462.5</v>
      </c>
      <c r="K91" s="55">
        <v>450.0</v>
      </c>
      <c r="L91" s="53">
        <v>633.36</v>
      </c>
      <c r="M91" s="56">
        <v>1825.0</v>
      </c>
      <c r="N91" s="41">
        <f t="shared" si="41"/>
        <v>1375</v>
      </c>
      <c r="O91" s="42"/>
      <c r="P91" s="70"/>
      <c r="Q91" s="70"/>
      <c r="R91" s="70"/>
      <c r="S91" s="70"/>
      <c r="T91" s="71"/>
      <c r="U91" s="71"/>
      <c r="V91" s="71"/>
      <c r="W91" s="71"/>
      <c r="X91" s="71"/>
      <c r="Y91" s="70"/>
      <c r="Z91" s="72"/>
      <c r="AA91" s="70"/>
      <c r="AB91" s="72"/>
      <c r="AC91" s="71"/>
    </row>
    <row r="92" ht="15.75" customHeight="1">
      <c r="A92" s="23">
        <v>6000.0</v>
      </c>
      <c r="B92" s="101" t="s">
        <v>117</v>
      </c>
      <c r="C92" s="96"/>
      <c r="D92" s="102"/>
      <c r="E92" s="27">
        <f t="shared" ref="E92:M92" si="42">SUM(E93,E98)</f>
        <v>150</v>
      </c>
      <c r="F92" s="27">
        <f t="shared" si="42"/>
        <v>615.57</v>
      </c>
      <c r="G92" s="27">
        <f t="shared" si="42"/>
        <v>275</v>
      </c>
      <c r="H92" s="27">
        <f t="shared" si="42"/>
        <v>1914.54</v>
      </c>
      <c r="I92" s="27">
        <f t="shared" si="42"/>
        <v>475</v>
      </c>
      <c r="J92" s="89">
        <f t="shared" si="42"/>
        <v>1536.59</v>
      </c>
      <c r="K92" s="89">
        <f t="shared" si="42"/>
        <v>650</v>
      </c>
      <c r="L92" s="89">
        <f t="shared" si="42"/>
        <v>1099.51</v>
      </c>
      <c r="M92" s="89">
        <f t="shared" si="42"/>
        <v>600</v>
      </c>
      <c r="N92" s="90">
        <f t="shared" si="41"/>
        <v>-50</v>
      </c>
      <c r="O92" s="42"/>
      <c r="P92" s="70"/>
      <c r="Q92" s="70"/>
      <c r="R92" s="70"/>
      <c r="S92" s="70"/>
      <c r="T92" s="71"/>
      <c r="U92" s="71"/>
      <c r="V92" s="71"/>
      <c r="W92" s="71"/>
      <c r="X92" s="71"/>
      <c r="Y92" s="70"/>
      <c r="Z92" s="72"/>
      <c r="AA92" s="70"/>
      <c r="AB92" s="72"/>
      <c r="AC92" s="71"/>
    </row>
    <row r="93" ht="15.75" customHeight="1">
      <c r="A93" s="35"/>
      <c r="B93" s="98">
        <v>6100.0</v>
      </c>
      <c r="C93" s="37" t="s">
        <v>118</v>
      </c>
      <c r="D93" s="99"/>
      <c r="E93" s="39">
        <f t="shared" ref="E93:F93" si="43">SUM(E94:E96)</f>
        <v>150</v>
      </c>
      <c r="F93" s="39">
        <f t="shared" si="43"/>
        <v>458.06</v>
      </c>
      <c r="G93" s="40">
        <f t="shared" ref="G93:M93" si="44">SUM(G94:G97)</f>
        <v>275</v>
      </c>
      <c r="H93" s="40">
        <f t="shared" si="44"/>
        <v>1619</v>
      </c>
      <c r="I93" s="40">
        <f t="shared" si="44"/>
        <v>475</v>
      </c>
      <c r="J93" s="40">
        <f t="shared" si="44"/>
        <v>586.62</v>
      </c>
      <c r="K93" s="40">
        <f t="shared" si="44"/>
        <v>650</v>
      </c>
      <c r="L93" s="40">
        <f t="shared" si="44"/>
        <v>628.46</v>
      </c>
      <c r="M93" s="40">
        <f t="shared" si="44"/>
        <v>600</v>
      </c>
      <c r="N93" s="41">
        <f t="shared" si="41"/>
        <v>-50</v>
      </c>
      <c r="O93" s="42"/>
      <c r="P93" s="70"/>
      <c r="Q93" s="70"/>
      <c r="R93" s="70"/>
      <c r="S93" s="70"/>
      <c r="T93" s="71"/>
      <c r="U93" s="71"/>
      <c r="V93" s="71"/>
      <c r="W93" s="71"/>
      <c r="X93" s="71"/>
      <c r="Y93" s="70"/>
      <c r="Z93" s="72"/>
      <c r="AA93" s="70"/>
      <c r="AB93" s="72"/>
      <c r="AC93" s="71"/>
    </row>
    <row r="94" ht="15.75" customHeight="1">
      <c r="A94" s="49"/>
      <c r="B94" s="49"/>
      <c r="C94" s="59">
        <f>B93+1</f>
        <v>6101</v>
      </c>
      <c r="D94" s="51" t="s">
        <v>119</v>
      </c>
      <c r="E94" s="52">
        <v>100.0</v>
      </c>
      <c r="F94" s="52">
        <v>426.25</v>
      </c>
      <c r="G94" s="52">
        <v>200.0</v>
      </c>
      <c r="H94" s="52">
        <v>308.0</v>
      </c>
      <c r="I94" s="52">
        <v>400.0</v>
      </c>
      <c r="J94" s="54">
        <v>511.25</v>
      </c>
      <c r="K94" s="55">
        <v>500.0</v>
      </c>
      <c r="L94" s="53">
        <v>647.0</v>
      </c>
      <c r="M94" s="56">
        <v>500.0</v>
      </c>
      <c r="N94" s="41">
        <f t="shared" si="41"/>
        <v>0</v>
      </c>
      <c r="O94" s="42"/>
      <c r="P94" s="70"/>
      <c r="Q94" s="70"/>
      <c r="R94" s="70"/>
      <c r="S94" s="70"/>
      <c r="T94" s="71"/>
      <c r="U94" s="71"/>
      <c r="V94" s="71"/>
      <c r="W94" s="71"/>
      <c r="X94" s="71"/>
      <c r="Y94" s="70"/>
      <c r="Z94" s="72"/>
      <c r="AA94" s="70"/>
      <c r="AB94" s="72"/>
      <c r="AC94" s="71"/>
    </row>
    <row r="95" ht="15.75" customHeight="1">
      <c r="A95" s="49"/>
      <c r="B95" s="49"/>
      <c r="C95" s="49">
        <f t="shared" ref="C95:C97" si="45">C94+1</f>
        <v>6102</v>
      </c>
      <c r="D95" s="51" t="s">
        <v>120</v>
      </c>
      <c r="E95" s="52">
        <v>0.0</v>
      </c>
      <c r="F95" s="52">
        <v>-50.0</v>
      </c>
      <c r="G95" s="52">
        <v>0.0</v>
      </c>
      <c r="H95" s="52">
        <v>1305.0</v>
      </c>
      <c r="I95" s="52">
        <v>0.0</v>
      </c>
      <c r="J95" s="54">
        <v>0.0</v>
      </c>
      <c r="K95" s="55">
        <v>0.0</v>
      </c>
      <c r="L95" s="53">
        <v>-31.17</v>
      </c>
      <c r="M95" s="56">
        <v>0.0</v>
      </c>
      <c r="N95" s="41">
        <f t="shared" si="41"/>
        <v>0</v>
      </c>
      <c r="O95" s="42"/>
      <c r="P95" s="70"/>
      <c r="Q95" s="70"/>
      <c r="R95" s="70"/>
      <c r="S95" s="70"/>
      <c r="T95" s="71"/>
      <c r="U95" s="71"/>
      <c r="V95" s="71"/>
      <c r="W95" s="71"/>
      <c r="X95" s="71"/>
      <c r="Y95" s="70"/>
      <c r="Z95" s="72"/>
      <c r="AA95" s="70"/>
      <c r="AB95" s="72"/>
      <c r="AC95" s="71"/>
    </row>
    <row r="96" ht="15.75" customHeight="1">
      <c r="A96" s="49"/>
      <c r="B96" s="49"/>
      <c r="C96" s="49">
        <f t="shared" si="45"/>
        <v>6103</v>
      </c>
      <c r="D96" s="91" t="s">
        <v>121</v>
      </c>
      <c r="E96" s="52">
        <v>50.0</v>
      </c>
      <c r="F96" s="52">
        <v>81.81</v>
      </c>
      <c r="G96" s="52">
        <v>75.0</v>
      </c>
      <c r="H96" s="52">
        <v>6.0</v>
      </c>
      <c r="I96" s="52">
        <v>75.0</v>
      </c>
      <c r="J96" s="54">
        <v>66.87</v>
      </c>
      <c r="K96" s="55">
        <v>150.0</v>
      </c>
      <c r="L96" s="53">
        <v>12.63</v>
      </c>
      <c r="M96" s="56">
        <v>100.0</v>
      </c>
      <c r="N96" s="41">
        <f t="shared" si="41"/>
        <v>-50</v>
      </c>
      <c r="O96" s="42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</row>
    <row r="97" ht="15.75" customHeight="1">
      <c r="A97" s="75"/>
      <c r="B97" s="75"/>
      <c r="C97" s="49">
        <f t="shared" si="45"/>
        <v>6104</v>
      </c>
      <c r="D97" s="76" t="s">
        <v>122</v>
      </c>
      <c r="E97" s="55" t="s">
        <v>34</v>
      </c>
      <c r="F97" s="55" t="s">
        <v>34</v>
      </c>
      <c r="G97" s="55" t="s">
        <v>34</v>
      </c>
      <c r="H97" s="55" t="s">
        <v>34</v>
      </c>
      <c r="I97" s="55">
        <v>0.0</v>
      </c>
      <c r="J97" s="55">
        <v>8.5</v>
      </c>
      <c r="K97" s="55">
        <v>0.0</v>
      </c>
      <c r="L97" s="56">
        <v>0.0</v>
      </c>
      <c r="M97" s="56">
        <v>0.0</v>
      </c>
      <c r="N97" s="41">
        <f t="shared" si="41"/>
        <v>0</v>
      </c>
      <c r="O97" s="77"/>
      <c r="P97" s="70"/>
      <c r="Q97" s="70"/>
      <c r="R97" s="70"/>
      <c r="S97" s="70"/>
      <c r="T97" s="71"/>
      <c r="U97" s="71"/>
      <c r="V97" s="71"/>
      <c r="W97" s="71"/>
      <c r="X97" s="71"/>
      <c r="Y97" s="70"/>
      <c r="Z97" s="72"/>
      <c r="AA97" s="70"/>
      <c r="AB97" s="72"/>
      <c r="AC97" s="71"/>
    </row>
    <row r="98" ht="15.75" customHeight="1">
      <c r="A98" s="35"/>
      <c r="B98" s="57">
        <v>6200.0</v>
      </c>
      <c r="C98" s="37" t="s">
        <v>123</v>
      </c>
      <c r="D98" s="38"/>
      <c r="E98" s="39">
        <f t="shared" ref="E98:M98" si="46">SUM(E99:E101)</f>
        <v>0</v>
      </c>
      <c r="F98" s="39">
        <f t="shared" si="46"/>
        <v>157.51</v>
      </c>
      <c r="G98" s="39">
        <f t="shared" si="46"/>
        <v>0</v>
      </c>
      <c r="H98" s="39">
        <f t="shared" si="46"/>
        <v>295.54</v>
      </c>
      <c r="I98" s="39">
        <f t="shared" si="46"/>
        <v>0</v>
      </c>
      <c r="J98" s="40">
        <f t="shared" si="46"/>
        <v>949.97</v>
      </c>
      <c r="K98" s="40">
        <f t="shared" si="46"/>
        <v>0</v>
      </c>
      <c r="L98" s="40">
        <f t="shared" si="46"/>
        <v>471.05</v>
      </c>
      <c r="M98" s="40">
        <f t="shared" si="46"/>
        <v>0</v>
      </c>
      <c r="N98" s="41">
        <f t="shared" si="41"/>
        <v>0</v>
      </c>
      <c r="O98" s="42"/>
      <c r="P98" s="70"/>
      <c r="Q98" s="70"/>
      <c r="R98" s="70"/>
      <c r="S98" s="70"/>
      <c r="T98" s="71"/>
      <c r="U98" s="71"/>
      <c r="V98" s="71"/>
      <c r="W98" s="71"/>
      <c r="X98" s="71"/>
      <c r="Y98" s="70"/>
      <c r="Z98" s="72"/>
      <c r="AA98" s="70"/>
      <c r="AB98" s="72"/>
      <c r="AC98" s="71"/>
    </row>
    <row r="99" ht="15.75" customHeight="1">
      <c r="A99" s="49"/>
      <c r="B99" s="49"/>
      <c r="C99" s="49">
        <f>B98+1</f>
        <v>6201</v>
      </c>
      <c r="D99" s="91" t="s">
        <v>124</v>
      </c>
      <c r="E99" s="52">
        <v>0.0</v>
      </c>
      <c r="F99" s="52">
        <v>0.0</v>
      </c>
      <c r="G99" s="52">
        <v>0.0</v>
      </c>
      <c r="H99" s="52">
        <v>0.0</v>
      </c>
      <c r="I99" s="52">
        <v>0.0</v>
      </c>
      <c r="J99" s="54">
        <v>0.0</v>
      </c>
      <c r="K99" s="55">
        <v>0.0</v>
      </c>
      <c r="L99" s="53">
        <v>0.0</v>
      </c>
      <c r="M99" s="56">
        <v>0.0</v>
      </c>
      <c r="N99" s="41">
        <f t="shared" si="41"/>
        <v>0</v>
      </c>
      <c r="O99" s="42"/>
      <c r="P99" s="70"/>
      <c r="Q99" s="70"/>
      <c r="R99" s="70"/>
      <c r="S99" s="70"/>
      <c r="T99" s="71"/>
      <c r="U99" s="71"/>
      <c r="V99" s="71"/>
      <c r="W99" s="71"/>
      <c r="X99" s="71"/>
      <c r="Y99" s="70"/>
      <c r="Z99" s="72"/>
      <c r="AA99" s="70"/>
      <c r="AB99" s="72"/>
      <c r="AC99" s="71"/>
    </row>
    <row r="100" ht="15.75" customHeight="1">
      <c r="A100" s="49"/>
      <c r="B100" s="49"/>
      <c r="C100" s="49">
        <f t="shared" ref="C100:C101" si="47">C99+1</f>
        <v>6202</v>
      </c>
      <c r="D100" s="91" t="s">
        <v>125</v>
      </c>
      <c r="E100" s="52">
        <v>0.0</v>
      </c>
      <c r="F100" s="52">
        <v>157.51</v>
      </c>
      <c r="G100" s="52">
        <v>0.0</v>
      </c>
      <c r="H100" s="52">
        <v>153.64</v>
      </c>
      <c r="I100" s="52">
        <v>0.0</v>
      </c>
      <c r="J100" s="54">
        <v>949.97</v>
      </c>
      <c r="K100" s="55">
        <v>0.0</v>
      </c>
      <c r="L100" s="53">
        <v>471.05</v>
      </c>
      <c r="M100" s="56">
        <v>0.0</v>
      </c>
      <c r="N100" s="41">
        <f t="shared" si="41"/>
        <v>0</v>
      </c>
      <c r="O100" s="42"/>
      <c r="P100" s="70"/>
      <c r="Q100" s="70"/>
      <c r="R100" s="70"/>
      <c r="S100" s="70"/>
      <c r="T100" s="71"/>
      <c r="U100" s="71"/>
      <c r="V100" s="71"/>
      <c r="W100" s="71"/>
      <c r="X100" s="71"/>
      <c r="Y100" s="70"/>
      <c r="Z100" s="72"/>
      <c r="AA100" s="70"/>
      <c r="AB100" s="72"/>
      <c r="AC100" s="71"/>
    </row>
    <row r="101" ht="15.75" customHeight="1">
      <c r="A101" s="49"/>
      <c r="B101" s="94"/>
      <c r="C101" s="49">
        <f t="shared" si="47"/>
        <v>6203</v>
      </c>
      <c r="D101" s="91" t="s">
        <v>126</v>
      </c>
      <c r="E101" s="52">
        <v>0.0</v>
      </c>
      <c r="F101" s="52">
        <v>0.0</v>
      </c>
      <c r="G101" s="52">
        <v>0.0</v>
      </c>
      <c r="H101" s="52">
        <v>141.9</v>
      </c>
      <c r="I101" s="52">
        <v>0.0</v>
      </c>
      <c r="J101" s="54">
        <v>0.0</v>
      </c>
      <c r="K101" s="55">
        <v>0.0</v>
      </c>
      <c r="L101" s="53">
        <v>0.0</v>
      </c>
      <c r="M101" s="56">
        <v>0.0</v>
      </c>
      <c r="N101" s="41">
        <f t="shared" si="41"/>
        <v>0</v>
      </c>
      <c r="O101" s="42"/>
      <c r="P101" s="70"/>
      <c r="Q101" s="70"/>
      <c r="R101" s="70"/>
      <c r="S101" s="70"/>
      <c r="T101" s="71"/>
      <c r="U101" s="71"/>
      <c r="V101" s="71"/>
      <c r="W101" s="71"/>
      <c r="X101" s="71"/>
      <c r="Y101" s="70"/>
      <c r="Z101" s="72"/>
      <c r="AA101" s="70"/>
      <c r="AB101" s="72"/>
      <c r="AC101" s="71"/>
    </row>
    <row r="102" ht="15.75" customHeight="1">
      <c r="A102" s="23">
        <v>8000.0</v>
      </c>
      <c r="B102" s="96" t="s">
        <v>127</v>
      </c>
      <c r="C102" s="103"/>
      <c r="D102" s="88"/>
      <c r="E102" s="27">
        <f t="shared" ref="E102:M102" si="48">SUM(E103,E110)</f>
        <v>2176.5</v>
      </c>
      <c r="F102" s="27">
        <f t="shared" si="48"/>
        <v>4342.52</v>
      </c>
      <c r="G102" s="27">
        <f t="shared" si="48"/>
        <v>2601.5</v>
      </c>
      <c r="H102" s="27">
        <f t="shared" si="48"/>
        <v>4182.93</v>
      </c>
      <c r="I102" s="27">
        <f t="shared" si="48"/>
        <v>3550</v>
      </c>
      <c r="J102" s="89">
        <f t="shared" si="48"/>
        <v>3173.77</v>
      </c>
      <c r="K102" s="89">
        <f t="shared" si="48"/>
        <v>3556</v>
      </c>
      <c r="L102" s="89">
        <f t="shared" si="48"/>
        <v>8361.67</v>
      </c>
      <c r="M102" s="89">
        <f t="shared" si="48"/>
        <v>3250</v>
      </c>
      <c r="N102" s="90">
        <f t="shared" si="41"/>
        <v>-306</v>
      </c>
      <c r="O102" s="42"/>
      <c r="P102" s="70"/>
      <c r="Q102" s="70"/>
      <c r="R102" s="70"/>
      <c r="S102" s="70"/>
      <c r="T102" s="71"/>
      <c r="U102" s="71"/>
      <c r="V102" s="71"/>
      <c r="W102" s="71"/>
      <c r="X102" s="71"/>
      <c r="Y102" s="70"/>
      <c r="Z102" s="72"/>
      <c r="AA102" s="70"/>
      <c r="AB102" s="72"/>
      <c r="AC102" s="71"/>
    </row>
    <row r="103" ht="15.75" customHeight="1">
      <c r="A103" s="35"/>
      <c r="B103" s="36">
        <v>8100.0</v>
      </c>
      <c r="C103" s="104" t="s">
        <v>128</v>
      </c>
      <c r="D103" s="38"/>
      <c r="E103" s="40">
        <f t="shared" ref="E103:M103" si="49">SUM(E104:E109)</f>
        <v>1275</v>
      </c>
      <c r="F103" s="40">
        <f t="shared" si="49"/>
        <v>2812.71</v>
      </c>
      <c r="G103" s="40">
        <f t="shared" si="49"/>
        <v>900</v>
      </c>
      <c r="H103" s="40">
        <f t="shared" si="49"/>
        <v>2492.88</v>
      </c>
      <c r="I103" s="40">
        <f t="shared" si="49"/>
        <v>1500</v>
      </c>
      <c r="J103" s="40">
        <f t="shared" si="49"/>
        <v>700</v>
      </c>
      <c r="K103" s="40">
        <f t="shared" si="49"/>
        <v>1050</v>
      </c>
      <c r="L103" s="40">
        <f t="shared" si="49"/>
        <v>5346.04</v>
      </c>
      <c r="M103" s="40">
        <f t="shared" si="49"/>
        <v>550</v>
      </c>
      <c r="N103" s="41">
        <f t="shared" si="41"/>
        <v>-500</v>
      </c>
      <c r="O103" s="42"/>
      <c r="P103" s="70"/>
      <c r="Q103" s="70"/>
      <c r="R103" s="70"/>
      <c r="S103" s="70"/>
      <c r="T103" s="71"/>
      <c r="U103" s="71"/>
      <c r="V103" s="71"/>
      <c r="W103" s="71"/>
      <c r="X103" s="71"/>
      <c r="Y103" s="70"/>
      <c r="Z103" s="72"/>
      <c r="AA103" s="70"/>
      <c r="AB103" s="72"/>
      <c r="AC103" s="71"/>
    </row>
    <row r="104" ht="15.75" customHeight="1">
      <c r="A104" s="49"/>
      <c r="B104" s="49"/>
      <c r="C104" s="50">
        <f>B103+1</f>
        <v>8101</v>
      </c>
      <c r="D104" s="51" t="s">
        <v>129</v>
      </c>
      <c r="E104" s="52">
        <v>400.0</v>
      </c>
      <c r="F104" s="52">
        <v>400.0</v>
      </c>
      <c r="G104" s="52">
        <v>400.0</v>
      </c>
      <c r="H104" s="52">
        <v>400.0</v>
      </c>
      <c r="I104" s="52">
        <v>1000.0</v>
      </c>
      <c r="J104" s="52">
        <v>700.0</v>
      </c>
      <c r="K104" s="52">
        <v>500.0</v>
      </c>
      <c r="L104" s="52">
        <v>500.0</v>
      </c>
      <c r="M104" s="52">
        <v>0.0</v>
      </c>
      <c r="N104" s="41">
        <f t="shared" si="41"/>
        <v>-500</v>
      </c>
      <c r="O104" s="42"/>
      <c r="P104" s="70"/>
      <c r="Q104" s="70"/>
      <c r="R104" s="70"/>
      <c r="S104" s="70"/>
      <c r="T104" s="71"/>
      <c r="U104" s="71"/>
      <c r="V104" s="71"/>
      <c r="W104" s="71"/>
      <c r="X104" s="71"/>
      <c r="Y104" s="70"/>
      <c r="Z104" s="72"/>
      <c r="AA104" s="70"/>
      <c r="AB104" s="72"/>
      <c r="AC104" s="71"/>
    </row>
    <row r="105" ht="15.75" customHeight="1">
      <c r="A105" s="49"/>
      <c r="B105" s="49"/>
      <c r="C105" s="50">
        <f t="shared" ref="C105:C108" si="50">C104+1</f>
        <v>8102</v>
      </c>
      <c r="D105" s="91" t="s">
        <v>130</v>
      </c>
      <c r="E105" s="52">
        <v>0.0</v>
      </c>
      <c r="F105" s="52">
        <v>1537.71</v>
      </c>
      <c r="G105" s="52">
        <v>0.0</v>
      </c>
      <c r="H105" s="52">
        <v>1592.88</v>
      </c>
      <c r="I105" s="52">
        <v>0.0</v>
      </c>
      <c r="J105" s="52">
        <v>0.0</v>
      </c>
      <c r="K105" s="52">
        <v>0.0</v>
      </c>
      <c r="L105" s="52">
        <v>296.04</v>
      </c>
      <c r="M105" s="52">
        <v>0.0</v>
      </c>
      <c r="N105" s="41">
        <f t="shared" si="41"/>
        <v>0</v>
      </c>
      <c r="O105" s="42"/>
      <c r="P105" s="70"/>
      <c r="Q105" s="70"/>
      <c r="R105" s="70"/>
      <c r="S105" s="70"/>
      <c r="T105" s="71"/>
      <c r="U105" s="71"/>
      <c r="V105" s="71"/>
      <c r="W105" s="71"/>
      <c r="X105" s="71"/>
      <c r="Y105" s="70"/>
      <c r="Z105" s="72"/>
      <c r="AA105" s="70"/>
      <c r="AB105" s="72"/>
      <c r="AC105" s="71"/>
    </row>
    <row r="106" ht="15.75" customHeight="1">
      <c r="A106" s="49"/>
      <c r="B106" s="49"/>
      <c r="C106" s="50">
        <f t="shared" si="50"/>
        <v>8103</v>
      </c>
      <c r="D106" s="51" t="s">
        <v>131</v>
      </c>
      <c r="E106" s="52">
        <v>375.0</v>
      </c>
      <c r="F106" s="52">
        <v>375.0</v>
      </c>
      <c r="G106" s="52" t="s">
        <v>34</v>
      </c>
      <c r="H106" s="52" t="s">
        <v>34</v>
      </c>
      <c r="I106" s="52" t="s">
        <v>34</v>
      </c>
      <c r="J106" s="52">
        <v>0.0</v>
      </c>
      <c r="K106" s="52">
        <v>0.0</v>
      </c>
      <c r="L106" s="52">
        <v>0.0</v>
      </c>
      <c r="M106" s="52">
        <v>0.0</v>
      </c>
      <c r="N106" s="41">
        <f t="shared" si="41"/>
        <v>0</v>
      </c>
      <c r="O106" s="42"/>
      <c r="P106" s="70"/>
      <c r="Q106" s="70"/>
      <c r="R106" s="70"/>
      <c r="S106" s="70"/>
      <c r="T106" s="71"/>
      <c r="U106" s="71"/>
      <c r="V106" s="71"/>
      <c r="W106" s="71"/>
      <c r="X106" s="71"/>
      <c r="Y106" s="70"/>
      <c r="Z106" s="72"/>
      <c r="AA106" s="70"/>
      <c r="AB106" s="72"/>
      <c r="AC106" s="71"/>
    </row>
    <row r="107" ht="15.75" hidden="1" customHeight="1">
      <c r="A107" s="49"/>
      <c r="B107" s="49"/>
      <c r="C107" s="50">
        <f t="shared" si="50"/>
        <v>8104</v>
      </c>
      <c r="D107" s="51" t="s">
        <v>132</v>
      </c>
      <c r="E107" s="52">
        <v>500.0</v>
      </c>
      <c r="F107" s="52">
        <v>500.0</v>
      </c>
      <c r="G107" s="52" t="s">
        <v>34</v>
      </c>
      <c r="H107" s="52" t="s">
        <v>34</v>
      </c>
      <c r="I107" s="52" t="s">
        <v>34</v>
      </c>
      <c r="J107" s="52" t="s">
        <v>34</v>
      </c>
      <c r="K107" s="52" t="s">
        <v>34</v>
      </c>
      <c r="L107" s="52" t="s">
        <v>34</v>
      </c>
      <c r="M107" s="52"/>
      <c r="N107" s="41" t="str">
        <f t="shared" si="41"/>
        <v>#VALUE!</v>
      </c>
      <c r="O107" s="42"/>
      <c r="P107" s="70"/>
      <c r="Q107" s="70"/>
      <c r="R107" s="70"/>
      <c r="S107" s="70"/>
      <c r="T107" s="71"/>
      <c r="U107" s="71"/>
      <c r="V107" s="71"/>
      <c r="W107" s="71"/>
      <c r="X107" s="71"/>
      <c r="Y107" s="70"/>
      <c r="Z107" s="72"/>
      <c r="AA107" s="70"/>
      <c r="AB107" s="72"/>
      <c r="AC107" s="71"/>
    </row>
    <row r="108" ht="15.75" customHeight="1">
      <c r="A108" s="49"/>
      <c r="B108" s="49"/>
      <c r="C108" s="50">
        <f t="shared" si="50"/>
        <v>8105</v>
      </c>
      <c r="D108" s="51" t="s">
        <v>133</v>
      </c>
      <c r="E108" s="52" t="s">
        <v>34</v>
      </c>
      <c r="F108" s="52" t="s">
        <v>34</v>
      </c>
      <c r="G108" s="52">
        <v>500.0</v>
      </c>
      <c r="H108" s="52">
        <v>500.0</v>
      </c>
      <c r="I108" s="52">
        <v>500.0</v>
      </c>
      <c r="J108" s="52">
        <v>0.0</v>
      </c>
      <c r="K108" s="52">
        <v>550.0</v>
      </c>
      <c r="L108" s="52">
        <v>550.0</v>
      </c>
      <c r="M108" s="52">
        <v>550.0</v>
      </c>
      <c r="N108" s="41">
        <f t="shared" si="41"/>
        <v>0</v>
      </c>
      <c r="O108" s="42"/>
      <c r="P108" s="70"/>
      <c r="Q108" s="70"/>
      <c r="R108" s="70"/>
      <c r="S108" s="70"/>
      <c r="T108" s="71"/>
      <c r="U108" s="71"/>
      <c r="V108" s="71"/>
      <c r="W108" s="71"/>
      <c r="X108" s="71"/>
      <c r="Y108" s="70"/>
      <c r="Z108" s="72"/>
      <c r="AA108" s="70"/>
      <c r="AB108" s="72"/>
      <c r="AC108" s="71"/>
    </row>
    <row r="109" ht="15.75" customHeight="1">
      <c r="A109" s="49"/>
      <c r="B109" s="49"/>
      <c r="C109" s="105">
        <v>8106.0</v>
      </c>
      <c r="D109" s="65" t="s">
        <v>134</v>
      </c>
      <c r="E109" s="52" t="s">
        <v>34</v>
      </c>
      <c r="F109" s="52" t="s">
        <v>34</v>
      </c>
      <c r="G109" s="52" t="s">
        <v>34</v>
      </c>
      <c r="H109" s="52" t="s">
        <v>34</v>
      </c>
      <c r="I109" s="52" t="s">
        <v>34</v>
      </c>
      <c r="J109" s="52" t="s">
        <v>34</v>
      </c>
      <c r="K109" s="52" t="s">
        <v>34</v>
      </c>
      <c r="L109" s="79">
        <v>4000.0</v>
      </c>
      <c r="M109" s="79">
        <v>0.0</v>
      </c>
      <c r="N109" s="41"/>
      <c r="O109" s="42"/>
      <c r="P109" s="70"/>
      <c r="Q109" s="70"/>
      <c r="R109" s="70"/>
      <c r="S109" s="70"/>
      <c r="T109" s="71"/>
      <c r="U109" s="71"/>
      <c r="V109" s="71"/>
      <c r="W109" s="71"/>
      <c r="X109" s="71"/>
      <c r="Y109" s="70"/>
      <c r="Z109" s="72"/>
      <c r="AA109" s="70"/>
      <c r="AB109" s="72"/>
      <c r="AC109" s="71"/>
    </row>
    <row r="110" ht="15.75" customHeight="1">
      <c r="A110" s="35"/>
      <c r="B110" s="57">
        <v>8200.0</v>
      </c>
      <c r="C110" s="104" t="s">
        <v>135</v>
      </c>
      <c r="D110" s="38"/>
      <c r="E110" s="39">
        <f t="shared" ref="E110:M110" si="51">SUM(E111:E113)</f>
        <v>901.5</v>
      </c>
      <c r="F110" s="39">
        <f t="shared" si="51"/>
        <v>1529.81</v>
      </c>
      <c r="G110" s="39">
        <f t="shared" si="51"/>
        <v>1701.5</v>
      </c>
      <c r="H110" s="39">
        <f t="shared" si="51"/>
        <v>1690.05</v>
      </c>
      <c r="I110" s="39">
        <f t="shared" si="51"/>
        <v>2050</v>
      </c>
      <c r="J110" s="39">
        <f t="shared" si="51"/>
        <v>2473.77</v>
      </c>
      <c r="K110" s="39">
        <f t="shared" si="51"/>
        <v>2506</v>
      </c>
      <c r="L110" s="39">
        <f t="shared" si="51"/>
        <v>3015.63</v>
      </c>
      <c r="M110" s="39">
        <f t="shared" si="51"/>
        <v>2700</v>
      </c>
      <c r="N110" s="41">
        <f t="shared" ref="N110:N115" si="52">M110-K110</f>
        <v>194</v>
      </c>
      <c r="O110" s="42"/>
      <c r="P110" s="70"/>
      <c r="Q110" s="70"/>
      <c r="R110" s="70"/>
      <c r="S110" s="70"/>
      <c r="T110" s="71"/>
      <c r="U110" s="71"/>
      <c r="V110" s="71"/>
      <c r="W110" s="71"/>
      <c r="X110" s="71"/>
      <c r="Y110" s="70"/>
      <c r="Z110" s="72"/>
      <c r="AA110" s="70"/>
      <c r="AB110" s="72"/>
      <c r="AC110" s="71"/>
    </row>
    <row r="111" ht="15.75" customHeight="1">
      <c r="A111" s="49"/>
      <c r="B111" s="49"/>
      <c r="C111" s="50">
        <f>B110+2</f>
        <v>8202</v>
      </c>
      <c r="D111" s="51" t="s">
        <v>136</v>
      </c>
      <c r="E111" s="52">
        <v>700.0</v>
      </c>
      <c r="F111" s="52">
        <v>1328.31</v>
      </c>
      <c r="G111" s="52">
        <v>1500.0</v>
      </c>
      <c r="H111" s="52">
        <v>1488.55</v>
      </c>
      <c r="I111" s="52">
        <v>1848.5</v>
      </c>
      <c r="J111" s="52">
        <v>2272.27</v>
      </c>
      <c r="K111" s="52">
        <v>2430.0</v>
      </c>
      <c r="L111" s="52">
        <v>2939.63</v>
      </c>
      <c r="M111" s="52">
        <v>2700.0</v>
      </c>
      <c r="N111" s="41">
        <f t="shared" si="52"/>
        <v>270</v>
      </c>
      <c r="O111" s="42"/>
      <c r="P111" s="70"/>
      <c r="Q111" s="70"/>
      <c r="R111" s="70"/>
      <c r="S111" s="70"/>
      <c r="T111" s="71"/>
      <c r="U111" s="71"/>
      <c r="V111" s="71"/>
      <c r="W111" s="71"/>
      <c r="X111" s="71"/>
      <c r="Y111" s="70"/>
      <c r="Z111" s="72"/>
      <c r="AA111" s="70"/>
      <c r="AB111" s="72"/>
      <c r="AC111" s="71"/>
    </row>
    <row r="112" ht="15.75" customHeight="1">
      <c r="A112" s="49"/>
      <c r="B112" s="49"/>
      <c r="C112" s="105">
        <v>8203.0</v>
      </c>
      <c r="D112" s="65" t="s">
        <v>137</v>
      </c>
      <c r="E112" s="52">
        <v>125.5</v>
      </c>
      <c r="F112" s="52">
        <v>125.5</v>
      </c>
      <c r="G112" s="52">
        <v>125.5</v>
      </c>
      <c r="H112" s="52">
        <v>125.5</v>
      </c>
      <c r="I112" s="52">
        <v>125.5</v>
      </c>
      <c r="J112" s="52">
        <v>125.5</v>
      </c>
      <c r="K112" s="52">
        <v>0.0</v>
      </c>
      <c r="L112" s="52">
        <v>0.0</v>
      </c>
      <c r="M112" s="52">
        <v>0.0</v>
      </c>
      <c r="N112" s="41">
        <f t="shared" si="52"/>
        <v>0</v>
      </c>
      <c r="O112" s="42"/>
      <c r="P112" s="70"/>
      <c r="Q112" s="70"/>
      <c r="R112" s="70"/>
      <c r="S112" s="70"/>
      <c r="T112" s="71"/>
      <c r="U112" s="71"/>
      <c r="V112" s="71"/>
      <c r="W112" s="71"/>
      <c r="X112" s="71"/>
      <c r="Y112" s="70"/>
      <c r="Z112" s="72"/>
      <c r="AA112" s="70"/>
      <c r="AB112" s="72"/>
      <c r="AC112" s="71"/>
    </row>
    <row r="113" ht="15.75" customHeight="1">
      <c r="A113" s="49"/>
      <c r="B113" s="49"/>
      <c r="C113" s="106">
        <v>8204.0</v>
      </c>
      <c r="D113" s="65" t="s">
        <v>138</v>
      </c>
      <c r="E113" s="52">
        <v>76.0</v>
      </c>
      <c r="F113" s="52">
        <v>76.0</v>
      </c>
      <c r="G113" s="52">
        <v>76.0</v>
      </c>
      <c r="H113" s="52">
        <v>76.0</v>
      </c>
      <c r="I113" s="52">
        <v>76.0</v>
      </c>
      <c r="J113" s="52">
        <v>76.0</v>
      </c>
      <c r="K113" s="52">
        <v>76.0</v>
      </c>
      <c r="L113" s="52">
        <v>76.0</v>
      </c>
      <c r="M113" s="52">
        <v>0.0</v>
      </c>
      <c r="N113" s="41">
        <f t="shared" si="52"/>
        <v>-76</v>
      </c>
      <c r="O113" s="42"/>
      <c r="P113" s="70"/>
      <c r="Q113" s="70"/>
      <c r="R113" s="70"/>
      <c r="S113" s="70"/>
      <c r="T113" s="107"/>
      <c r="U113" s="107"/>
      <c r="V113" s="107"/>
      <c r="W113" s="107"/>
      <c r="X113" s="107"/>
      <c r="Y113" s="108"/>
      <c r="Z113" s="109"/>
      <c r="AA113" s="108"/>
      <c r="AB113" s="109"/>
      <c r="AC113" s="107"/>
    </row>
    <row r="114" ht="15.75" customHeight="1">
      <c r="A114" s="23">
        <v>9000.0</v>
      </c>
      <c r="B114" s="96" t="s">
        <v>139</v>
      </c>
      <c r="C114" s="103"/>
      <c r="D114" s="88"/>
      <c r="E114" s="27">
        <v>2000.0</v>
      </c>
      <c r="F114" s="27">
        <v>1977.4</v>
      </c>
      <c r="G114" s="27">
        <v>2000.0</v>
      </c>
      <c r="H114" s="27"/>
      <c r="I114" s="27">
        <v>1900.0</v>
      </c>
      <c r="J114" s="28">
        <v>253.13</v>
      </c>
      <c r="K114" s="89">
        <v>2000.0</v>
      </c>
      <c r="L114" s="110">
        <v>88.45</v>
      </c>
      <c r="M114" s="110">
        <v>2000.0</v>
      </c>
      <c r="N114" s="90">
        <f t="shared" si="52"/>
        <v>0</v>
      </c>
      <c r="O114" s="42"/>
      <c r="P114" s="70"/>
      <c r="Q114" s="70"/>
      <c r="R114" s="70"/>
      <c r="S114" s="70"/>
      <c r="T114" s="107"/>
      <c r="U114" s="107"/>
      <c r="V114" s="107"/>
      <c r="W114" s="107"/>
      <c r="X114" s="107"/>
      <c r="Y114" s="108"/>
      <c r="Z114" s="109"/>
      <c r="AA114" s="108"/>
      <c r="AB114" s="109"/>
      <c r="AC114" s="107"/>
    </row>
    <row r="115" ht="15.75" customHeight="1">
      <c r="A115" s="111"/>
      <c r="B115" s="111"/>
      <c r="C115" s="111" t="s">
        <v>140</v>
      </c>
      <c r="D115" s="111"/>
      <c r="E115" s="112">
        <f t="shared" ref="E115:M115" si="53">SUM(E114,E102,E92,E61,E40,E36,E6)</f>
        <v>32890.8</v>
      </c>
      <c r="F115" s="112">
        <f t="shared" si="53"/>
        <v>33383.83</v>
      </c>
      <c r="G115" s="112">
        <f t="shared" si="53"/>
        <v>30745.5</v>
      </c>
      <c r="H115" s="112">
        <f t="shared" si="53"/>
        <v>29880.93</v>
      </c>
      <c r="I115" s="112">
        <f t="shared" si="53"/>
        <v>33344.25</v>
      </c>
      <c r="J115" s="112">
        <f t="shared" si="53"/>
        <v>32834.03</v>
      </c>
      <c r="K115" s="112">
        <f t="shared" si="53"/>
        <v>34714</v>
      </c>
      <c r="L115" s="112">
        <f t="shared" si="53"/>
        <v>36797.82</v>
      </c>
      <c r="M115" s="112">
        <f t="shared" si="53"/>
        <v>41164.5</v>
      </c>
      <c r="N115" s="113">
        <f t="shared" si="52"/>
        <v>6450.5</v>
      </c>
      <c r="O115" s="111"/>
      <c r="P115" s="5"/>
      <c r="Q115" s="5"/>
      <c r="R115" s="5"/>
      <c r="S115" s="5"/>
      <c r="T115" s="114" t="str">
        <f t="shared" ref="T115:W115" si="54">T6-T18</f>
        <v>#VALUE!</v>
      </c>
      <c r="U115" s="114" t="str">
        <f t="shared" si="54"/>
        <v>#VALUE!</v>
      </c>
      <c r="V115" s="114">
        <f t="shared" si="54"/>
        <v>29250</v>
      </c>
      <c r="W115" s="114">
        <f t="shared" si="54"/>
        <v>32179.05</v>
      </c>
      <c r="X115" s="114">
        <f t="shared" ref="X115:AB115" si="55">X6-X19</f>
        <v>33344.25</v>
      </c>
      <c r="Y115" s="114">
        <f t="shared" si="55"/>
        <v>32834.03</v>
      </c>
      <c r="Z115" s="114">
        <f t="shared" si="55"/>
        <v>34714</v>
      </c>
      <c r="AA115" s="114">
        <f t="shared" si="55"/>
        <v>36797.82</v>
      </c>
      <c r="AB115" s="114">
        <f t="shared" si="55"/>
        <v>41164.5</v>
      </c>
      <c r="AC115" s="113">
        <f>AB115-Z115</f>
        <v>6450.5</v>
      </c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15">
        <f>SUM(N114,N102,N92,N61,N40,N36,N6)</f>
        <v>6450.5</v>
      </c>
      <c r="N116" s="116" t="s">
        <v>141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AB116" s="117">
        <f>AC6-AC19</f>
        <v>6450.5</v>
      </c>
      <c r="AC116" s="118" t="s">
        <v>142</v>
      </c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</row>
  </sheetData>
  <mergeCells count="3">
    <mergeCell ref="B1:AB1"/>
    <mergeCell ref="A2:N2"/>
    <mergeCell ref="P2:AC2"/>
  </mergeCells>
  <conditionalFormatting sqref="N115">
    <cfRule type="cellIs" dxfId="0" priority="1" operator="notEqual">
      <formula>M116</formula>
    </cfRule>
  </conditionalFormatting>
  <conditionalFormatting sqref="M116">
    <cfRule type="cellIs" dxfId="0" priority="2" operator="notEqual">
      <formula>N115</formula>
    </cfRule>
  </conditionalFormatting>
  <conditionalFormatting sqref="AC115">
    <cfRule type="cellIs" dxfId="0" priority="3" operator="notEqual">
      <formula>AB116</formula>
    </cfRule>
  </conditionalFormatting>
  <conditionalFormatting sqref="AB116">
    <cfRule type="cellIs" dxfId="0" priority="4" operator="notEqual">
      <formula>AC115</formula>
    </cfRule>
  </conditionalFormatting>
  <printOptions horizontalCentered="1"/>
  <pageMargins bottom="0.03937007874015748" footer="0.0" header="0.0" left="0.19685039370078738" right="0.19685039370078738" top="0.03937007874015748"/>
  <pageSetup fitToHeight="0" paperSize="8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2024-08-13T16:10:11Z</dcterms:created>
</cp:coreProperties>
</file>